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ie-my.sharepoint.com/personal/helen_hillebrand_piie_com/Documents/PUBS -- HH/HHillebrand/w p edits/WP 17-xx cline deficits, tax reform, dollar/"/>
    </mc:Choice>
  </mc:AlternateContent>
  <xr:revisionPtr revIDLastSave="22" documentId="5659DAAEDDDEA8C621DE5415D074EA1820AF0135" xr6:coauthVersionLast="21" xr6:coauthVersionMax="21" xr10:uidLastSave="{6D84E659-7CA4-4BF1-AC5D-D52B7D127D25}"/>
  <bookViews>
    <workbookView xWindow="0" yWindow="0" windowWidth="24000" windowHeight="9510" firstSheet="1" activeTab="8" xr2:uid="{00000000-000D-0000-FFFF-FFFF00000000}"/>
  </bookViews>
  <sheets>
    <sheet name="Inputs" sheetId="5" r:id="rId1"/>
    <sheet name="Table 1" sheetId="7" r:id="rId2"/>
    <sheet name="Table 2" sheetId="8" r:id="rId3"/>
    <sheet name="Table 3+4" sheetId="1" r:id="rId4"/>
    <sheet name="Table 5" sheetId="2" r:id="rId5"/>
    <sheet name="Table 6" sheetId="4" r:id="rId6"/>
    <sheet name="Table 7" sheetId="3" r:id="rId7"/>
    <sheet name="Table 8" sheetId="6" r:id="rId8"/>
    <sheet name="Table B.1" sheetId="9" r:id="rId9"/>
  </sheets>
  <calcPr calcId="171026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9" l="1"/>
  <c r="E12" i="9"/>
  <c r="D12" i="9"/>
  <c r="C12" i="9"/>
  <c r="B12" i="9"/>
  <c r="D8" i="9"/>
  <c r="D10" i="9" s="1"/>
  <c r="D11" i="9" s="1"/>
  <c r="D13" i="9" s="1"/>
  <c r="F7" i="9"/>
  <c r="F8" i="9" s="1"/>
  <c r="F10" i="9" s="1"/>
  <c r="F11" i="9" s="1"/>
  <c r="F13" i="9" s="1"/>
  <c r="E7" i="9"/>
  <c r="E8" i="9" s="1"/>
  <c r="E10" i="9" s="1"/>
  <c r="E11" i="9" s="1"/>
  <c r="E13" i="9" s="1"/>
  <c r="D7" i="9"/>
  <c r="C7" i="9"/>
  <c r="C8" i="9" s="1"/>
  <c r="C10" i="9" s="1"/>
  <c r="C11" i="9" s="1"/>
  <c r="C13" i="9" s="1"/>
  <c r="B7" i="9"/>
  <c r="B8" i="9" s="1"/>
  <c r="B10" i="9" s="1"/>
  <c r="B11" i="9" s="1"/>
  <c r="B13" i="9" s="1"/>
  <c r="M19" i="1" l="1"/>
  <c r="J19" i="1"/>
  <c r="K19" i="1" s="1"/>
  <c r="G19" i="1"/>
  <c r="E19" i="1"/>
  <c r="H19" i="1" s="1"/>
  <c r="D19" i="1"/>
  <c r="M17" i="1"/>
  <c r="J17" i="1"/>
  <c r="G17" i="1"/>
  <c r="E17" i="1"/>
  <c r="D17" i="1"/>
  <c r="E19" i="5"/>
  <c r="G19" i="5"/>
  <c r="H19" i="5"/>
  <c r="I19" i="5"/>
  <c r="J19" i="5"/>
  <c r="K19" i="5"/>
  <c r="L19" i="5"/>
  <c r="M19" i="5"/>
  <c r="N19" i="5"/>
  <c r="O19" i="5"/>
  <c r="P19" i="5"/>
  <c r="Q19" i="5"/>
  <c r="F19" i="5"/>
  <c r="G16" i="6"/>
  <c r="G15" i="6"/>
  <c r="G14" i="6"/>
  <c r="G13" i="6"/>
  <c r="G12" i="6"/>
  <c r="G11" i="6"/>
  <c r="G10" i="6"/>
  <c r="G9" i="6"/>
  <c r="G8" i="6"/>
  <c r="G7" i="6"/>
  <c r="G6" i="6"/>
  <c r="G5" i="6"/>
  <c r="F16" i="6"/>
  <c r="F15" i="6"/>
  <c r="F14" i="6"/>
  <c r="F13" i="6"/>
  <c r="F12" i="6"/>
  <c r="F11" i="6"/>
  <c r="F10" i="6"/>
  <c r="F9" i="6"/>
  <c r="F8" i="6"/>
  <c r="F7" i="6"/>
  <c r="F6" i="6"/>
  <c r="F5" i="6"/>
  <c r="C16" i="6"/>
  <c r="C15" i="6"/>
  <c r="C14" i="6"/>
  <c r="C13" i="6"/>
  <c r="C12" i="6"/>
  <c r="C11" i="6"/>
  <c r="C10" i="6"/>
  <c r="C9" i="6"/>
  <c r="C8" i="6"/>
  <c r="C7" i="6"/>
  <c r="C6" i="6"/>
  <c r="C5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D6" i="6"/>
  <c r="D5" i="6"/>
  <c r="D9" i="6"/>
  <c r="E9" i="6"/>
  <c r="D8" i="6"/>
  <c r="E8" i="6"/>
  <c r="D13" i="6"/>
  <c r="D11" i="6"/>
  <c r="D15" i="6"/>
  <c r="E15" i="6"/>
  <c r="D7" i="6"/>
  <c r="D14" i="6"/>
  <c r="E14" i="6"/>
  <c r="D10" i="6"/>
  <c r="D16" i="6"/>
  <c r="E16" i="6"/>
  <c r="D12" i="6"/>
  <c r="E6" i="6"/>
  <c r="E11" i="6"/>
  <c r="E5" i="6"/>
  <c r="H6" i="6"/>
  <c r="H7" i="6"/>
  <c r="H8" i="6"/>
  <c r="H9" i="6"/>
  <c r="H10" i="6"/>
  <c r="H11" i="6"/>
  <c r="H12" i="6"/>
  <c r="H13" i="6"/>
  <c r="H14" i="6"/>
  <c r="H15" i="6"/>
  <c r="H16" i="6"/>
  <c r="H5" i="6"/>
  <c r="G17" i="4"/>
  <c r="D17" i="4"/>
  <c r="G13" i="4"/>
  <c r="G14" i="4"/>
  <c r="I15" i="3"/>
  <c r="G15" i="4"/>
  <c r="G16" i="4"/>
  <c r="D13" i="4"/>
  <c r="D14" i="4"/>
  <c r="I14" i="3"/>
  <c r="D15" i="4"/>
  <c r="D16" i="4"/>
  <c r="G12" i="4"/>
  <c r="D12" i="4"/>
  <c r="G10" i="4"/>
  <c r="D10" i="4"/>
  <c r="G9" i="4"/>
  <c r="D9" i="4"/>
  <c r="G5" i="4"/>
  <c r="G6" i="4"/>
  <c r="G7" i="4"/>
  <c r="G8" i="4"/>
  <c r="G4" i="4"/>
  <c r="D5" i="4"/>
  <c r="D6" i="4"/>
  <c r="D7" i="4"/>
  <c r="D8" i="4"/>
  <c r="D4" i="4"/>
  <c r="I17" i="2"/>
  <c r="G17" i="2"/>
  <c r="E17" i="2"/>
  <c r="C17" i="2"/>
  <c r="I13" i="2"/>
  <c r="I14" i="2"/>
  <c r="I13" i="3" s="1"/>
  <c r="I15" i="2"/>
  <c r="I16" i="2"/>
  <c r="G13" i="2"/>
  <c r="H13" i="2" s="1"/>
  <c r="G14" i="2"/>
  <c r="I12" i="3" s="1"/>
  <c r="G15" i="2"/>
  <c r="G16" i="2"/>
  <c r="E13" i="2"/>
  <c r="E14" i="2"/>
  <c r="I11" i="3"/>
  <c r="E15" i="2"/>
  <c r="E16" i="2"/>
  <c r="C13" i="2"/>
  <c r="C14" i="2"/>
  <c r="I10" i="3"/>
  <c r="C15" i="2"/>
  <c r="C16" i="2"/>
  <c r="I12" i="2"/>
  <c r="G12" i="2"/>
  <c r="E12" i="2"/>
  <c r="C12" i="2"/>
  <c r="I10" i="2"/>
  <c r="G10" i="2"/>
  <c r="E10" i="2"/>
  <c r="C10" i="2"/>
  <c r="I9" i="2"/>
  <c r="G9" i="2"/>
  <c r="E9" i="2"/>
  <c r="C9" i="2"/>
  <c r="I5" i="2"/>
  <c r="I6" i="2"/>
  <c r="I7" i="2"/>
  <c r="I8" i="2"/>
  <c r="G5" i="2"/>
  <c r="G6" i="2"/>
  <c r="G7" i="2"/>
  <c r="G8" i="2"/>
  <c r="E5" i="2"/>
  <c r="E6" i="2"/>
  <c r="E7" i="2"/>
  <c r="E8" i="2"/>
  <c r="C5" i="2"/>
  <c r="C6" i="2"/>
  <c r="C7" i="2"/>
  <c r="C8" i="2"/>
  <c r="I4" i="2"/>
  <c r="G4" i="2"/>
  <c r="E4" i="2"/>
  <c r="C4" i="2"/>
  <c r="M44" i="1"/>
  <c r="J44" i="1"/>
  <c r="M40" i="1"/>
  <c r="M41" i="1"/>
  <c r="I9" i="3" s="1"/>
  <c r="M42" i="1"/>
  <c r="M43" i="1"/>
  <c r="J40" i="1"/>
  <c r="J41" i="1"/>
  <c r="I8" i="3" s="1"/>
  <c r="J42" i="1"/>
  <c r="J43" i="1"/>
  <c r="M39" i="1"/>
  <c r="J39" i="1"/>
  <c r="M37" i="1"/>
  <c r="J37" i="1"/>
  <c r="M36" i="1"/>
  <c r="J36" i="1"/>
  <c r="M32" i="1"/>
  <c r="M33" i="1"/>
  <c r="M34" i="1"/>
  <c r="M35" i="1"/>
  <c r="J32" i="1"/>
  <c r="J33" i="1"/>
  <c r="J34" i="1"/>
  <c r="J35" i="1"/>
  <c r="M31" i="1"/>
  <c r="J31" i="1"/>
  <c r="K31" i="1" s="1"/>
  <c r="C8" i="3" s="1"/>
  <c r="G44" i="1"/>
  <c r="G40" i="1"/>
  <c r="G41" i="1"/>
  <c r="I7" i="3" s="1"/>
  <c r="G42" i="1"/>
  <c r="G43" i="1"/>
  <c r="G39" i="1"/>
  <c r="G37" i="1"/>
  <c r="G36" i="1"/>
  <c r="G32" i="1"/>
  <c r="G33" i="1"/>
  <c r="G34" i="1"/>
  <c r="G35" i="1"/>
  <c r="H35" i="1" s="1"/>
  <c r="G7" i="3" s="1"/>
  <c r="G31" i="1"/>
  <c r="M18" i="1"/>
  <c r="M13" i="1"/>
  <c r="N13" i="1" s="1"/>
  <c r="M14" i="1"/>
  <c r="I6" i="3" s="1"/>
  <c r="M15" i="1"/>
  <c r="M16" i="1"/>
  <c r="M12" i="1"/>
  <c r="N12" i="1" s="1"/>
  <c r="H6" i="3" s="1"/>
  <c r="M11" i="1"/>
  <c r="M10" i="1"/>
  <c r="M9" i="1"/>
  <c r="M5" i="1"/>
  <c r="N5" i="1" s="1"/>
  <c r="D6" i="3" s="1"/>
  <c r="M6" i="1"/>
  <c r="M7" i="1"/>
  <c r="M8" i="1"/>
  <c r="M4" i="1"/>
  <c r="J18" i="1"/>
  <c r="K18" i="1" s="1"/>
  <c r="J13" i="1"/>
  <c r="J14" i="1"/>
  <c r="I5" i="3" s="1"/>
  <c r="J15" i="1"/>
  <c r="K15" i="1" s="1"/>
  <c r="J16" i="1"/>
  <c r="J12" i="1"/>
  <c r="J10" i="1"/>
  <c r="J9" i="1"/>
  <c r="J5" i="1"/>
  <c r="J6" i="1"/>
  <c r="J7" i="1"/>
  <c r="J8" i="1"/>
  <c r="K8" i="1" s="1"/>
  <c r="G5" i="3" s="1"/>
  <c r="J4" i="1"/>
  <c r="G4" i="1"/>
  <c r="G5" i="1"/>
  <c r="G6" i="1"/>
  <c r="G7" i="1"/>
  <c r="G8" i="1"/>
  <c r="G9" i="1"/>
  <c r="G10" i="1"/>
  <c r="G12" i="1"/>
  <c r="G13" i="1"/>
  <c r="G14" i="1"/>
  <c r="I4" i="3" s="1"/>
  <c r="G15" i="1"/>
  <c r="H15" i="1" s="1"/>
  <c r="G16" i="1"/>
  <c r="H16" i="1" s="1"/>
  <c r="G18" i="1"/>
  <c r="E13" i="1"/>
  <c r="C13" i="4"/>
  <c r="H13" i="4" s="1"/>
  <c r="E14" i="1"/>
  <c r="C14" i="4" s="1"/>
  <c r="E15" i="1"/>
  <c r="E42" i="1" s="1"/>
  <c r="E16" i="1"/>
  <c r="B16" i="2" s="1"/>
  <c r="E18" i="1"/>
  <c r="H18" i="1" s="1"/>
  <c r="C17" i="4"/>
  <c r="E12" i="1"/>
  <c r="B12" i="2" s="1"/>
  <c r="E11" i="1"/>
  <c r="C11" i="4" s="1"/>
  <c r="K15" i="3" s="1"/>
  <c r="E10" i="1"/>
  <c r="C10" i="4" s="1"/>
  <c r="E9" i="1"/>
  <c r="B9" i="2" s="1"/>
  <c r="E8" i="1"/>
  <c r="C8" i="4" s="1"/>
  <c r="E7" i="1"/>
  <c r="B7" i="2" s="1"/>
  <c r="H7" i="2" s="1"/>
  <c r="F12" i="3" s="1"/>
  <c r="E6" i="1"/>
  <c r="E33" i="1" s="1"/>
  <c r="E5" i="1"/>
  <c r="C5" i="4"/>
  <c r="H5" i="4" s="1"/>
  <c r="D15" i="3" s="1"/>
  <c r="E4" i="1"/>
  <c r="C4" i="4" s="1"/>
  <c r="D18" i="1"/>
  <c r="D13" i="1"/>
  <c r="D14" i="1"/>
  <c r="D15" i="1"/>
  <c r="D16" i="1"/>
  <c r="D12" i="1"/>
  <c r="D11" i="1"/>
  <c r="D10" i="1"/>
  <c r="D19" i="5"/>
  <c r="D21" i="5"/>
  <c r="D20" i="5"/>
  <c r="D9" i="1"/>
  <c r="D6" i="1"/>
  <c r="D7" i="1"/>
  <c r="D8" i="1"/>
  <c r="D5" i="1"/>
  <c r="D4" i="1"/>
  <c r="Q47" i="5"/>
  <c r="P47" i="5"/>
  <c r="O47" i="5"/>
  <c r="N47" i="5"/>
  <c r="M47" i="5"/>
  <c r="L47" i="5"/>
  <c r="K47" i="5"/>
  <c r="J47" i="5"/>
  <c r="I47" i="5"/>
  <c r="H47" i="5"/>
  <c r="G47" i="5"/>
  <c r="F47" i="5"/>
  <c r="Q46" i="5"/>
  <c r="Q48" i="5"/>
  <c r="P46" i="5"/>
  <c r="P48" i="5"/>
  <c r="O46" i="5"/>
  <c r="O48" i="5"/>
  <c r="N46" i="5"/>
  <c r="N48" i="5"/>
  <c r="M46" i="5"/>
  <c r="M48" i="5"/>
  <c r="L46" i="5"/>
  <c r="L48" i="5"/>
  <c r="K46" i="5"/>
  <c r="K48" i="5"/>
  <c r="J46" i="5"/>
  <c r="J48" i="5"/>
  <c r="I46" i="5"/>
  <c r="I48" i="5"/>
  <c r="H46" i="5"/>
  <c r="H48" i="5"/>
  <c r="G46" i="5"/>
  <c r="G48" i="5"/>
  <c r="F46" i="5"/>
  <c r="F48" i="5"/>
  <c r="Q43" i="5"/>
  <c r="P43" i="5"/>
  <c r="O43" i="5"/>
  <c r="N43" i="5"/>
  <c r="M43" i="5"/>
  <c r="L43" i="5"/>
  <c r="K43" i="5"/>
  <c r="J43" i="5"/>
  <c r="I43" i="5"/>
  <c r="H43" i="5"/>
  <c r="G43" i="5"/>
  <c r="F43" i="5"/>
  <c r="Q41" i="5"/>
  <c r="Q44" i="5"/>
  <c r="P41" i="5"/>
  <c r="P44" i="5"/>
  <c r="O41" i="5"/>
  <c r="O44" i="5"/>
  <c r="N41" i="5"/>
  <c r="N44" i="5"/>
  <c r="M41" i="5"/>
  <c r="M44" i="5"/>
  <c r="L41" i="5"/>
  <c r="L44" i="5"/>
  <c r="K41" i="5"/>
  <c r="K44" i="5"/>
  <c r="J41" i="5"/>
  <c r="J44" i="5"/>
  <c r="I41" i="5"/>
  <c r="I44" i="5"/>
  <c r="H41" i="5"/>
  <c r="H44" i="5"/>
  <c r="G41" i="5"/>
  <c r="G44" i="5"/>
  <c r="F41" i="5"/>
  <c r="F44" i="5"/>
  <c r="E41" i="5"/>
  <c r="G23" i="5"/>
  <c r="H23" i="5"/>
  <c r="I23" i="5"/>
  <c r="J23" i="5"/>
  <c r="K23" i="5"/>
  <c r="L23" i="5"/>
  <c r="M23" i="5"/>
  <c r="N23" i="5"/>
  <c r="O23" i="5"/>
  <c r="P23" i="5"/>
  <c r="Q23" i="5"/>
  <c r="G24" i="5"/>
  <c r="H24" i="5"/>
  <c r="I24" i="5"/>
  <c r="J24" i="5"/>
  <c r="K24" i="5"/>
  <c r="L24" i="5"/>
  <c r="M24" i="5"/>
  <c r="N24" i="5"/>
  <c r="O24" i="5"/>
  <c r="P24" i="5"/>
  <c r="Q24" i="5"/>
  <c r="G25" i="5"/>
  <c r="H25" i="5"/>
  <c r="I25" i="5"/>
  <c r="J25" i="5"/>
  <c r="K25" i="5"/>
  <c r="L25" i="5"/>
  <c r="M25" i="5"/>
  <c r="N25" i="5"/>
  <c r="O25" i="5"/>
  <c r="P25" i="5"/>
  <c r="Q25" i="5"/>
  <c r="G26" i="5"/>
  <c r="H26" i="5"/>
  <c r="I26" i="5"/>
  <c r="J26" i="5"/>
  <c r="K26" i="5"/>
  <c r="L26" i="5"/>
  <c r="M26" i="5"/>
  <c r="N26" i="5"/>
  <c r="O26" i="5"/>
  <c r="P26" i="5"/>
  <c r="Q26" i="5"/>
  <c r="G27" i="5"/>
  <c r="H27" i="5"/>
  <c r="I27" i="5"/>
  <c r="J27" i="5"/>
  <c r="K27" i="5"/>
  <c r="L27" i="5"/>
  <c r="M27" i="5"/>
  <c r="N27" i="5"/>
  <c r="O27" i="5"/>
  <c r="P27" i="5"/>
  <c r="Q27" i="5"/>
  <c r="G28" i="5"/>
  <c r="H28" i="5"/>
  <c r="I28" i="5"/>
  <c r="J28" i="5"/>
  <c r="K28" i="5"/>
  <c r="L28" i="5"/>
  <c r="M28" i="5"/>
  <c r="N28" i="5"/>
  <c r="O28" i="5"/>
  <c r="P28" i="5"/>
  <c r="Q28" i="5"/>
  <c r="G29" i="5"/>
  <c r="H29" i="5"/>
  <c r="I29" i="5"/>
  <c r="J29" i="5"/>
  <c r="K29" i="5"/>
  <c r="L29" i="5"/>
  <c r="M29" i="5"/>
  <c r="N29" i="5"/>
  <c r="O29" i="5"/>
  <c r="P29" i="5"/>
  <c r="Q29" i="5"/>
  <c r="G30" i="5"/>
  <c r="H30" i="5"/>
  <c r="I30" i="5"/>
  <c r="J30" i="5"/>
  <c r="K30" i="5"/>
  <c r="L30" i="5"/>
  <c r="M30" i="5"/>
  <c r="N30" i="5"/>
  <c r="O30" i="5"/>
  <c r="P30" i="5"/>
  <c r="Q30" i="5"/>
  <c r="G31" i="5"/>
  <c r="H31" i="5"/>
  <c r="I31" i="5"/>
  <c r="J31" i="5"/>
  <c r="K31" i="5"/>
  <c r="L31" i="5"/>
  <c r="M31" i="5"/>
  <c r="N31" i="5"/>
  <c r="O31" i="5"/>
  <c r="P31" i="5"/>
  <c r="Q31" i="5"/>
  <c r="G32" i="5"/>
  <c r="H32" i="5"/>
  <c r="I32" i="5"/>
  <c r="J32" i="5"/>
  <c r="K32" i="5"/>
  <c r="L32" i="5"/>
  <c r="M32" i="5"/>
  <c r="N32" i="5"/>
  <c r="O32" i="5"/>
  <c r="P32" i="5"/>
  <c r="Q32" i="5"/>
  <c r="G34" i="5"/>
  <c r="H34" i="5"/>
  <c r="I34" i="5"/>
  <c r="J34" i="5"/>
  <c r="K34" i="5"/>
  <c r="L34" i="5"/>
  <c r="M34" i="5"/>
  <c r="N34" i="5"/>
  <c r="O34" i="5"/>
  <c r="P34" i="5"/>
  <c r="Q34" i="5"/>
  <c r="G37" i="5"/>
  <c r="H37" i="5"/>
  <c r="I37" i="5"/>
  <c r="J37" i="5"/>
  <c r="K37" i="5"/>
  <c r="L37" i="5"/>
  <c r="M37" i="5"/>
  <c r="N37" i="5"/>
  <c r="O37" i="5"/>
  <c r="P37" i="5"/>
  <c r="Q37" i="5"/>
  <c r="F34" i="5"/>
  <c r="F37" i="5"/>
  <c r="F32" i="5"/>
  <c r="F30" i="5"/>
  <c r="F24" i="5"/>
  <c r="F25" i="5"/>
  <c r="F26" i="5"/>
  <c r="F27" i="5"/>
  <c r="F28" i="5"/>
  <c r="F29" i="5"/>
  <c r="F31" i="5"/>
  <c r="F23" i="5"/>
  <c r="F21" i="5"/>
  <c r="G11" i="1"/>
  <c r="H11" i="1" s="1"/>
  <c r="G21" i="5"/>
  <c r="J11" i="1"/>
  <c r="K11" i="1" s="1"/>
  <c r="H21" i="5"/>
  <c r="I21" i="5"/>
  <c r="G38" i="1"/>
  <c r="J21" i="5"/>
  <c r="J38" i="1"/>
  <c r="K21" i="5"/>
  <c r="M38" i="1"/>
  <c r="L21" i="5"/>
  <c r="C11" i="2"/>
  <c r="M21" i="5"/>
  <c r="E11" i="2"/>
  <c r="N21" i="5"/>
  <c r="G11" i="2"/>
  <c r="O21" i="5"/>
  <c r="I11" i="2"/>
  <c r="P21" i="5"/>
  <c r="D11" i="4"/>
  <c r="Q21" i="5"/>
  <c r="G11" i="4"/>
  <c r="E21" i="5"/>
  <c r="F20" i="5"/>
  <c r="G20" i="5"/>
  <c r="H20" i="5"/>
  <c r="I20" i="5"/>
  <c r="J20" i="5"/>
  <c r="K20" i="5"/>
  <c r="L20" i="5"/>
  <c r="M20" i="5"/>
  <c r="N20" i="5"/>
  <c r="O20" i="5"/>
  <c r="P20" i="5"/>
  <c r="Q20" i="5"/>
  <c r="E20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E13" i="6"/>
  <c r="E12" i="6"/>
  <c r="E7" i="6"/>
  <c r="E10" i="6"/>
  <c r="B15" i="2"/>
  <c r="H15" i="2" s="1"/>
  <c r="C15" i="4"/>
  <c r="E15" i="4" s="1"/>
  <c r="C12" i="4"/>
  <c r="E39" i="1"/>
  <c r="K39" i="1" s="1"/>
  <c r="H8" i="3" s="1"/>
  <c r="B5" i="2"/>
  <c r="J5" i="2" s="1"/>
  <c r="D13" i="3" s="1"/>
  <c r="E31" i="1"/>
  <c r="E32" i="1"/>
  <c r="N32" i="1" s="1"/>
  <c r="D9" i="3" s="1"/>
  <c r="B17" i="2"/>
  <c r="D17" i="2" s="1"/>
  <c r="B13" i="2"/>
  <c r="D13" i="2" s="1"/>
  <c r="E44" i="1"/>
  <c r="H44" i="1" s="1"/>
  <c r="E40" i="1"/>
  <c r="H40" i="1" s="1"/>
  <c r="E35" i="1"/>
  <c r="N35" i="1" s="1"/>
  <c r="G9" i="3" s="1"/>
  <c r="H38" i="5"/>
  <c r="K4" i="3"/>
  <c r="B11" i="2"/>
  <c r="J11" i="2" s="1"/>
  <c r="Q38" i="5"/>
  <c r="O38" i="5"/>
  <c r="M38" i="5"/>
  <c r="K38" i="5"/>
  <c r="I38" i="5"/>
  <c r="G38" i="5"/>
  <c r="P38" i="5"/>
  <c r="N38" i="5"/>
  <c r="L38" i="5"/>
  <c r="J38" i="5"/>
  <c r="F38" i="5"/>
  <c r="F45" i="5"/>
  <c r="J45" i="5"/>
  <c r="N45" i="5"/>
  <c r="N49" i="5"/>
  <c r="J49" i="5"/>
  <c r="G45" i="5"/>
  <c r="K45" i="5"/>
  <c r="O45" i="5"/>
  <c r="O49" i="5"/>
  <c r="G49" i="5"/>
  <c r="H45" i="5"/>
  <c r="H49" i="5"/>
  <c r="L45" i="5"/>
  <c r="L49" i="5"/>
  <c r="P45" i="5"/>
  <c r="P49" i="5"/>
  <c r="F49" i="5"/>
  <c r="K49" i="5"/>
  <c r="I45" i="5"/>
  <c r="I49" i="5"/>
  <c r="M45" i="5"/>
  <c r="M49" i="5"/>
  <c r="Q45" i="5"/>
  <c r="Q49" i="5"/>
  <c r="H12" i="4"/>
  <c r="H15" i="3" s="1"/>
  <c r="F13" i="2"/>
  <c r="N9" i="1"/>
  <c r="K35" i="1"/>
  <c r="G8" i="3" s="1"/>
  <c r="K7" i="1"/>
  <c r="F5" i="3" s="1"/>
  <c r="K9" i="1"/>
  <c r="K12" i="1"/>
  <c r="H5" i="3" s="1"/>
  <c r="H5" i="1"/>
  <c r="D4" i="3" s="1"/>
  <c r="H8" i="1"/>
  <c r="G4" i="3" s="1"/>
  <c r="H12" i="1"/>
  <c r="H4" i="3" s="1"/>
  <c r="H13" i="1"/>
  <c r="H31" i="1"/>
  <c r="C7" i="3" s="1"/>
  <c r="N31" i="1"/>
  <c r="C9" i="3" s="1"/>
  <c r="N15" i="1"/>
  <c r="E17" i="4" l="1"/>
  <c r="E12" i="4"/>
  <c r="H14" i="3" s="1"/>
  <c r="J13" i="2"/>
  <c r="J10" i="3"/>
  <c r="J11" i="3"/>
  <c r="H9" i="2"/>
  <c r="J7" i="3"/>
  <c r="N39" i="1"/>
  <c r="H9" i="3" s="1"/>
  <c r="J6" i="3"/>
  <c r="H9" i="1"/>
  <c r="C9" i="4"/>
  <c r="J15" i="3" s="1"/>
  <c r="J4" i="3"/>
  <c r="K44" i="1"/>
  <c r="B14" i="2"/>
  <c r="D14" i="2" s="1"/>
  <c r="J5" i="3"/>
  <c r="E36" i="1"/>
  <c r="C7" i="4"/>
  <c r="H42" i="1"/>
  <c r="H4" i="1"/>
  <c r="C4" i="3" s="1"/>
  <c r="K13" i="1"/>
  <c r="D11" i="2"/>
  <c r="H11" i="2"/>
  <c r="K13" i="3"/>
  <c r="N16" i="1"/>
  <c r="N11" i="1"/>
  <c r="K16" i="1"/>
  <c r="K32" i="1"/>
  <c r="D8" i="3" s="1"/>
  <c r="D15" i="2"/>
  <c r="F5" i="2"/>
  <c r="D11" i="3" s="1"/>
  <c r="H15" i="4"/>
  <c r="E34" i="1"/>
  <c r="N44" i="1"/>
  <c r="H5" i="2"/>
  <c r="D12" i="3" s="1"/>
  <c r="F11" i="2"/>
  <c r="D5" i="2"/>
  <c r="D10" i="3" s="1"/>
  <c r="J14" i="3"/>
  <c r="E38" i="1"/>
  <c r="H38" i="1" s="1"/>
  <c r="K8" i="3"/>
  <c r="K6" i="1"/>
  <c r="E5" i="3" s="1"/>
  <c r="N7" i="1"/>
  <c r="F6" i="3" s="1"/>
  <c r="N10" i="1"/>
  <c r="L4" i="3"/>
  <c r="H7" i="1"/>
  <c r="F4" i="3" s="1"/>
  <c r="K5" i="1"/>
  <c r="D5" i="3" s="1"/>
  <c r="N6" i="1"/>
  <c r="E6" i="3" s="1"/>
  <c r="K6" i="3"/>
  <c r="H32" i="1"/>
  <c r="D7" i="3" s="1"/>
  <c r="N34" i="1"/>
  <c r="F9" i="3" s="1"/>
  <c r="H10" i="4"/>
  <c r="E10" i="4"/>
  <c r="H8" i="4"/>
  <c r="G15" i="3" s="1"/>
  <c r="E8" i="4"/>
  <c r="G14" i="3" s="1"/>
  <c r="H14" i="4"/>
  <c r="E14" i="4"/>
  <c r="N33" i="1"/>
  <c r="E9" i="3" s="1"/>
  <c r="K33" i="1"/>
  <c r="E8" i="3" s="1"/>
  <c r="L11" i="3"/>
  <c r="H16" i="2"/>
  <c r="F16" i="2"/>
  <c r="L13" i="3"/>
  <c r="J16" i="2"/>
  <c r="L12" i="3"/>
  <c r="L10" i="3"/>
  <c r="D16" i="2"/>
  <c r="E4" i="4"/>
  <c r="C14" i="3" s="1"/>
  <c r="H4" i="4"/>
  <c r="C15" i="3" s="1"/>
  <c r="J12" i="2"/>
  <c r="H13" i="3" s="1"/>
  <c r="H12" i="2"/>
  <c r="H12" i="3" s="1"/>
  <c r="F12" i="2"/>
  <c r="H11" i="3" s="1"/>
  <c r="D12" i="2"/>
  <c r="H10" i="3" s="1"/>
  <c r="N14" i="1"/>
  <c r="N8" i="1"/>
  <c r="G6" i="3" s="1"/>
  <c r="H10" i="1"/>
  <c r="H6" i="1"/>
  <c r="E4" i="3" s="1"/>
  <c r="K10" i="1"/>
  <c r="K38" i="1"/>
  <c r="B8" i="2"/>
  <c r="J8" i="2" s="1"/>
  <c r="G13" i="3" s="1"/>
  <c r="C6" i="4"/>
  <c r="L6" i="3"/>
  <c r="B10" i="2"/>
  <c r="E43" i="1"/>
  <c r="L7" i="3" s="1"/>
  <c r="K4" i="1"/>
  <c r="C5" i="3" s="1"/>
  <c r="L5" i="3"/>
  <c r="H11" i="4"/>
  <c r="N4" i="1"/>
  <c r="C6" i="3" s="1"/>
  <c r="H14" i="1"/>
  <c r="K14" i="1"/>
  <c r="K12" i="3"/>
  <c r="K11" i="3"/>
  <c r="K10" i="3"/>
  <c r="K14" i="3"/>
  <c r="B6" i="2"/>
  <c r="J6" i="2" s="1"/>
  <c r="E13" i="3" s="1"/>
  <c r="C16" i="4"/>
  <c r="N43" i="1"/>
  <c r="N40" i="1"/>
  <c r="N17" i="1"/>
  <c r="N19" i="1"/>
  <c r="E13" i="4"/>
  <c r="E41" i="1"/>
  <c r="E37" i="1"/>
  <c r="B4" i="2"/>
  <c r="K42" i="1"/>
  <c r="N18" i="1"/>
  <c r="H33" i="1"/>
  <c r="E7" i="3" s="1"/>
  <c r="H39" i="1"/>
  <c r="H7" i="3" s="1"/>
  <c r="E11" i="4"/>
  <c r="N42" i="1"/>
  <c r="K40" i="1"/>
  <c r="D7" i="2"/>
  <c r="F10" i="3" s="1"/>
  <c r="F9" i="2"/>
  <c r="J9" i="2"/>
  <c r="J13" i="3"/>
  <c r="H17" i="1"/>
  <c r="J15" i="2"/>
  <c r="J7" i="2"/>
  <c r="F13" i="3" s="1"/>
  <c r="E5" i="4"/>
  <c r="D14" i="3" s="1"/>
  <c r="L8" i="3"/>
  <c r="J12" i="3"/>
  <c r="K5" i="3"/>
  <c r="K17" i="1"/>
  <c r="D9" i="2"/>
  <c r="F15" i="2"/>
  <c r="F7" i="2"/>
  <c r="F11" i="3" s="1"/>
  <c r="E9" i="4" l="1"/>
  <c r="J14" i="2"/>
  <c r="F14" i="2"/>
  <c r="E7" i="4"/>
  <c r="F14" i="3" s="1"/>
  <c r="H7" i="4"/>
  <c r="F15" i="3" s="1"/>
  <c r="J9" i="3"/>
  <c r="K36" i="1"/>
  <c r="N36" i="1"/>
  <c r="J8" i="3"/>
  <c r="H36" i="1"/>
  <c r="H14" i="2"/>
  <c r="H9" i="4"/>
  <c r="H34" i="1"/>
  <c r="F7" i="3" s="1"/>
  <c r="K34" i="1"/>
  <c r="F8" i="3" s="1"/>
  <c r="N38" i="1"/>
  <c r="K7" i="3"/>
  <c r="K9" i="3"/>
  <c r="H37" i="1"/>
  <c r="K37" i="1"/>
  <c r="N37" i="1"/>
  <c r="L14" i="3"/>
  <c r="E16" i="4"/>
  <c r="H16" i="4"/>
  <c r="L15" i="3"/>
  <c r="J10" i="2"/>
  <c r="H10" i="2"/>
  <c r="F10" i="2"/>
  <c r="D10" i="2"/>
  <c r="K41" i="1"/>
  <c r="H41" i="1"/>
  <c r="D6" i="2"/>
  <c r="E10" i="3" s="1"/>
  <c r="H6" i="2"/>
  <c r="E12" i="3" s="1"/>
  <c r="F6" i="2"/>
  <c r="E11" i="3" s="1"/>
  <c r="N41" i="1"/>
  <c r="E6" i="4"/>
  <c r="E14" i="3" s="1"/>
  <c r="H6" i="4"/>
  <c r="E15" i="3" s="1"/>
  <c r="H4" i="2"/>
  <c r="C12" i="3" s="1"/>
  <c r="F4" i="2"/>
  <c r="C11" i="3" s="1"/>
  <c r="J4" i="2"/>
  <c r="C13" i="3" s="1"/>
  <c r="D4" i="2"/>
  <c r="C10" i="3" s="1"/>
  <c r="H43" i="1"/>
  <c r="L9" i="3"/>
  <c r="K43" i="1"/>
  <c r="D8" i="2"/>
  <c r="G10" i="3" s="1"/>
  <c r="H8" i="2"/>
  <c r="G12" i="3" s="1"/>
  <c r="F8" i="2"/>
  <c r="G11" i="3" s="1"/>
</calcChain>
</file>

<file path=xl/sharedStrings.xml><?xml version="1.0" encoding="utf-8"?>
<sst xmlns="http://schemas.openxmlformats.org/spreadsheetml/2006/main" count="561" uniqueCount="226">
  <si>
    <t>Summary of FERTGEM2017R3</t>
  </si>
  <si>
    <t>This set of results reduces the fiscal deficit constant by $100 billion for all BTA simulations</t>
  </si>
  <si>
    <t>Sim A</t>
  </si>
  <si>
    <t>Sim B</t>
  </si>
  <si>
    <t>Sim C</t>
  </si>
  <si>
    <t>Sim D</t>
  </si>
  <si>
    <t>Sim E</t>
  </si>
  <si>
    <t>Sim F</t>
  </si>
  <si>
    <t>Sim G</t>
  </si>
  <si>
    <t>Sim H</t>
  </si>
  <si>
    <t>Sim I</t>
  </si>
  <si>
    <t>Sim J</t>
  </si>
  <si>
    <t>Sim K</t>
  </si>
  <si>
    <t>Sim L</t>
  </si>
  <si>
    <t>Actual</t>
  </si>
  <si>
    <t>Model</t>
  </si>
  <si>
    <t>GDP</t>
  </si>
  <si>
    <t>Consumption</t>
  </si>
  <si>
    <t>Investment</t>
  </si>
  <si>
    <t>Exports</t>
  </si>
  <si>
    <t>Imports, real</t>
  </si>
  <si>
    <t>Real exchange rate</t>
  </si>
  <si>
    <t>Disposable income</t>
  </si>
  <si>
    <t>Interest rate %</t>
  </si>
  <si>
    <t>Price level</t>
  </si>
  <si>
    <t>Fiscal deficit</t>
  </si>
  <si>
    <t>Gov. spending (NIPA)</t>
  </si>
  <si>
    <t>Tax rate</t>
  </si>
  <si>
    <t>Foreign GDP</t>
  </si>
  <si>
    <t>Nominal imports</t>
  </si>
  <si>
    <t>Real trade balance</t>
  </si>
  <si>
    <t>Nominal trade balance</t>
  </si>
  <si>
    <t>Change</t>
  </si>
  <si>
    <t xml:space="preserve"> percent</t>
  </si>
  <si>
    <t xml:space="preserve"> delta</t>
  </si>
  <si>
    <t>percent</t>
  </si>
  <si>
    <t>delta</t>
  </si>
  <si>
    <t xml:space="preserve">  Base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</si>
  <si>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</si>
  <si>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</si>
  <si>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</si>
  <si>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</si>
  <si>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</si>
  <si>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</si>
  <si>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</si>
  <si>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</si>
  <si>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</si>
  <si>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</si>
  <si>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</si>
  <si>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</si>
  <si>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S=Y-C-G</t>
  </si>
  <si>
    <t xml:space="preserve"> Change from base:</t>
  </si>
  <si>
    <t>S</t>
  </si>
  <si>
    <t>I-S</t>
  </si>
  <si>
    <t>M</t>
  </si>
  <si>
    <t>X</t>
  </si>
  <si>
    <t>M-X</t>
  </si>
  <si>
    <t>Table 1 General equilibrium matrix equation</t>
  </si>
  <si>
    <t> </t>
  </si>
  <si>
    <t>Y</t>
  </si>
  <si>
    <r>
      <t>Y</t>
    </r>
    <r>
      <rPr>
        <b/>
        <vertAlign val="superscript"/>
        <sz val="12"/>
        <color theme="1"/>
        <rFont val="Calibri"/>
        <family val="1"/>
        <scheme val="minor"/>
      </rPr>
      <t>D</t>
    </r>
  </si>
  <si>
    <t>r</t>
  </si>
  <si>
    <r>
      <t>D</t>
    </r>
    <r>
      <rPr>
        <b/>
        <vertAlign val="superscript"/>
        <sz val="12"/>
        <color theme="1"/>
        <rFont val="Calibri"/>
        <family val="1"/>
        <scheme val="minor"/>
      </rPr>
      <t>F</t>
    </r>
  </si>
  <si>
    <t>t</t>
  </si>
  <si>
    <r>
      <t>Y</t>
    </r>
    <r>
      <rPr>
        <b/>
        <vertAlign val="superscript"/>
        <sz val="12"/>
        <color theme="1"/>
        <rFont val="Calibri"/>
        <family val="1"/>
        <scheme val="minor"/>
      </rPr>
      <t>F</t>
    </r>
  </si>
  <si>
    <t>P</t>
  </si>
  <si>
    <t>Equation number</t>
  </si>
  <si>
    <t>=</t>
  </si>
  <si>
    <r>
      <t>-</t>
    </r>
    <r>
      <rPr>
        <sz val="12"/>
        <color theme="1"/>
        <rFont val="Symbol"/>
        <family val="1"/>
        <charset val="2"/>
      </rPr>
      <t>m</t>
    </r>
  </si>
  <si>
    <r>
      <t>-</t>
    </r>
    <r>
      <rPr>
        <sz val="12"/>
        <color theme="1"/>
        <rFont val="Symbol"/>
        <family val="1"/>
        <charset val="2"/>
      </rPr>
      <t>b</t>
    </r>
  </si>
  <si>
    <r>
      <t>a</t>
    </r>
    <r>
      <rPr>
        <vertAlign val="subscript"/>
        <sz val="12"/>
        <color theme="1"/>
        <rFont val="Calibri"/>
        <family val="1"/>
        <scheme val="minor"/>
      </rPr>
      <t>M</t>
    </r>
  </si>
  <si>
    <t>g</t>
  </si>
  <si>
    <r>
      <t>-</t>
    </r>
    <r>
      <rPr>
        <sz val="12"/>
        <color theme="1"/>
        <rFont val="Symbol"/>
        <family val="1"/>
        <charset val="2"/>
      </rPr>
      <t>e</t>
    </r>
  </si>
  <si>
    <r>
      <t>a</t>
    </r>
    <r>
      <rPr>
        <vertAlign val="subscript"/>
        <sz val="12"/>
        <color theme="1"/>
        <rFont val="Calibri"/>
        <family val="1"/>
        <scheme val="minor"/>
      </rPr>
      <t>X</t>
    </r>
  </si>
  <si>
    <r>
      <t>-</t>
    </r>
    <r>
      <rPr>
        <sz val="12"/>
        <color theme="1"/>
        <rFont val="Symbol"/>
        <family val="1"/>
        <charset val="2"/>
      </rPr>
      <t>d</t>
    </r>
  </si>
  <si>
    <r>
      <t>-</t>
    </r>
    <r>
      <rPr>
        <sz val="12"/>
        <color theme="1"/>
        <rFont val="Symbol"/>
        <family val="1"/>
        <charset val="2"/>
      </rPr>
      <t>h</t>
    </r>
  </si>
  <si>
    <r>
      <t>a</t>
    </r>
    <r>
      <rPr>
        <vertAlign val="subscript"/>
        <sz val="12"/>
        <color theme="1"/>
        <rFont val="Calibri"/>
        <family val="1"/>
        <scheme val="minor"/>
      </rPr>
      <t>C</t>
    </r>
  </si>
  <si>
    <r>
      <t>t</t>
    </r>
    <r>
      <rPr>
        <sz val="12"/>
        <color theme="1"/>
        <rFont val="Calibri"/>
        <family val="1"/>
        <scheme val="minor"/>
      </rPr>
      <t>-1</t>
    </r>
  </si>
  <si>
    <r>
      <t>-</t>
    </r>
    <r>
      <rPr>
        <sz val="12"/>
        <color theme="1"/>
        <rFont val="Symbol"/>
        <family val="1"/>
        <charset val="2"/>
      </rPr>
      <t>y</t>
    </r>
  </si>
  <si>
    <t>q</t>
  </si>
  <si>
    <r>
      <t>a</t>
    </r>
    <r>
      <rPr>
        <vertAlign val="subscript"/>
        <sz val="12"/>
        <color theme="1"/>
        <rFont val="Calibri"/>
        <family val="1"/>
        <scheme val="minor"/>
      </rPr>
      <t>I</t>
    </r>
  </si>
  <si>
    <r>
      <t>-</t>
    </r>
    <r>
      <rPr>
        <sz val="12"/>
        <color theme="1"/>
        <rFont val="Symbol"/>
        <family val="1"/>
        <charset val="2"/>
      </rPr>
      <t>r</t>
    </r>
  </si>
  <si>
    <r>
      <t>a</t>
    </r>
    <r>
      <rPr>
        <vertAlign val="subscript"/>
        <sz val="12"/>
        <color theme="1"/>
        <rFont val="Calibri"/>
        <family val="1"/>
        <scheme val="minor"/>
      </rPr>
      <t>E</t>
    </r>
  </si>
  <si>
    <r>
      <t>-</t>
    </r>
    <r>
      <rPr>
        <sz val="12"/>
        <color theme="1"/>
        <rFont val="Symbol"/>
        <family val="1"/>
        <charset val="2"/>
      </rPr>
      <t>l</t>
    </r>
  </si>
  <si>
    <r>
      <t>-</t>
    </r>
    <r>
      <rPr>
        <sz val="12"/>
        <color theme="1"/>
        <rFont val="Symbol"/>
        <family val="1"/>
        <charset val="2"/>
      </rPr>
      <t>j</t>
    </r>
  </si>
  <si>
    <r>
      <t>-</t>
    </r>
    <r>
      <rPr>
        <sz val="12"/>
        <color theme="1"/>
        <rFont val="Symbol"/>
        <family val="1"/>
        <charset val="2"/>
      </rPr>
      <t>p</t>
    </r>
  </si>
  <si>
    <r>
      <t>a</t>
    </r>
    <r>
      <rPr>
        <vertAlign val="subscript"/>
        <sz val="12"/>
        <color theme="1"/>
        <rFont val="Calibri"/>
        <family val="1"/>
        <scheme val="minor"/>
      </rPr>
      <t>r</t>
    </r>
  </si>
  <si>
    <r>
      <t>-</t>
    </r>
    <r>
      <rPr>
        <sz val="12"/>
        <color theme="1"/>
        <rFont val="Symbol"/>
        <family val="1"/>
        <charset val="2"/>
      </rPr>
      <t>w</t>
    </r>
  </si>
  <si>
    <r>
      <t>a</t>
    </r>
    <r>
      <rPr>
        <vertAlign val="subscript"/>
        <sz val="12"/>
        <color theme="1"/>
        <rFont val="Calibri"/>
        <family val="1"/>
        <scheme val="minor"/>
      </rPr>
      <t>P</t>
    </r>
  </si>
  <si>
    <r>
      <t>a</t>
    </r>
    <r>
      <rPr>
        <vertAlign val="subscript"/>
        <sz val="12"/>
        <color theme="1"/>
        <rFont val="Calibri"/>
        <family val="1"/>
        <scheme val="minor"/>
      </rPr>
      <t>DF</t>
    </r>
  </si>
  <si>
    <r>
      <t>G</t>
    </r>
    <r>
      <rPr>
        <vertAlign val="subscript"/>
        <sz val="12"/>
        <color theme="1"/>
        <rFont val="Calibri"/>
        <family val="1"/>
        <scheme val="minor"/>
      </rPr>
      <t>o</t>
    </r>
  </si>
  <si>
    <r>
      <t>t</t>
    </r>
    <r>
      <rPr>
        <vertAlign val="subscript"/>
        <sz val="12"/>
        <color theme="1"/>
        <rFont val="Calibri"/>
        <family val="1"/>
        <scheme val="minor"/>
      </rPr>
      <t>0</t>
    </r>
  </si>
  <si>
    <r>
      <t>Y</t>
    </r>
    <r>
      <rPr>
        <vertAlign val="superscript"/>
        <sz val="12"/>
        <color theme="1"/>
        <rFont val="Calibri"/>
        <family val="1"/>
        <scheme val="minor"/>
      </rPr>
      <t>F</t>
    </r>
    <r>
      <rPr>
        <vertAlign val="subscript"/>
        <sz val="12"/>
        <color theme="1"/>
        <rFont val="Calibri"/>
        <family val="1"/>
        <scheme val="minor"/>
      </rPr>
      <t>0</t>
    </r>
  </si>
  <si>
    <t>Table 2 Parameter values</t>
  </si>
  <si>
    <t>Parameter</t>
  </si>
  <si>
    <t>Concept</t>
  </si>
  <si>
    <t>Value</t>
  </si>
  <si>
    <t>Units</t>
  </si>
  <si>
    <t>Import (M) equation constant</t>
  </si>
  <si>
    <t>$ billions</t>
  </si>
  <si>
    <t>m</t>
  </si>
  <si>
    <t>Marginal impact of GDP on imports</t>
  </si>
  <si>
    <t>Pure number</t>
  </si>
  <si>
    <t>b</t>
  </si>
  <si>
    <t>Marginal impact of exchange rate on M</t>
  </si>
  <si>
    <t>$ billions/index</t>
  </si>
  <si>
    <t>Export (X) equation constant</t>
  </si>
  <si>
    <t>Marginal impact of exchange rate on X</t>
  </si>
  <si>
    <t>e</t>
  </si>
  <si>
    <t>Marginal impact of foreign income on X</t>
  </si>
  <si>
    <t>Consumption equation constant</t>
  </si>
  <si>
    <t>d</t>
  </si>
  <si>
    <t>Marginal propensity to consume</t>
  </si>
  <si>
    <t>h</t>
  </si>
  <si>
    <t>Investment (I) equation constant</t>
  </si>
  <si>
    <t>Marginal impact of interest rate on I</t>
  </si>
  <si>
    <t>$ billions/percent</t>
  </si>
  <si>
    <t>y</t>
  </si>
  <si>
    <t>Marginal impact of GDP on investment</t>
  </si>
  <si>
    <t>Exchange rate (E) equation constant</t>
  </si>
  <si>
    <t>Index</t>
  </si>
  <si>
    <t>Marginal impact of interest rate on E</t>
  </si>
  <si>
    <t>Index/percent</t>
  </si>
  <si>
    <t>Interest rate (r) equation constant</t>
  </si>
  <si>
    <t>Percentage points</t>
  </si>
  <si>
    <t>j</t>
  </si>
  <si>
    <t>Marginal impact of fiscal deficit on r</t>
  </si>
  <si>
    <t>Percent / $ billion</t>
  </si>
  <si>
    <t>l</t>
  </si>
  <si>
    <t>Marginal impact of GDP on r</t>
  </si>
  <si>
    <t>Percent/ $ billion</t>
  </si>
  <si>
    <t>p</t>
  </si>
  <si>
    <t>Marginal impact of price level on r</t>
  </si>
  <si>
    <t>Price level constant</t>
  </si>
  <si>
    <t>w</t>
  </si>
  <si>
    <t>Marginal impact of GDP on price level</t>
  </si>
  <si>
    <t>Index/$ billion</t>
  </si>
  <si>
    <t>Marginal impact of exchange rate on prices</t>
  </si>
  <si>
    <t>Budget deficit constant</t>
  </si>
  <si>
    <t>Government debt held by public</t>
  </si>
  <si>
    <t>Base case government spending</t>
  </si>
  <si>
    <t>Base case tax rate</t>
  </si>
  <si>
    <t>Variable</t>
  </si>
  <si>
    <t>Base</t>
  </si>
  <si>
    <t xml:space="preserve"> Percent change</t>
  </si>
  <si>
    <t>Trade balance, real</t>
  </si>
  <si>
    <t>Imports, nominal</t>
  </si>
  <si>
    <t>Trade balance, nominal</t>
  </si>
  <si>
    <t>Interest rate (percent)</t>
  </si>
  <si>
    <t>Government spending (NIPA)</t>
  </si>
  <si>
    <t>Table 4 Simulation results with investment shock</t>
  </si>
  <si>
    <t>Percent change</t>
  </si>
  <si>
    <t>Table 5 Sensitivity tests for the BTA</t>
  </si>
  <si>
    <t>BTA = border tax adjustment</t>
  </si>
  <si>
    <t>Table 6 Alternative extremes of BTA impact</t>
  </si>
  <si>
    <t>Border tax adjustment (BTA)</t>
  </si>
  <si>
    <t>Tax cut</t>
  </si>
  <si>
    <t>BTA, investment shock</t>
  </si>
  <si>
    <t>Tax cut, investment shock</t>
  </si>
  <si>
    <t>BTA, tax cut, investment shock</t>
  </si>
  <si>
    <t>BTA, 1/2 investment impact</t>
  </si>
  <si>
    <t>BTA, full passthrough</t>
  </si>
  <si>
    <r>
      <rPr>
        <b/>
        <sz val="11"/>
        <color theme="1"/>
        <rFont val="Calibri"/>
        <family val="2"/>
        <scheme val="minor"/>
      </rPr>
      <t>Table 8 Changes in the components of the I</t>
    </r>
    <r>
      <rPr>
        <b/>
        <sz val="11"/>
        <color theme="1"/>
        <rFont val="Calibri"/>
        <family val="2"/>
      </rPr>
      <t>–</t>
    </r>
    <r>
      <rPr>
        <b/>
        <sz val="11"/>
        <color theme="1"/>
        <rFont val="Calibri"/>
        <family val="2"/>
        <scheme val="minor"/>
      </rPr>
      <t>S = M–X identity</t>
    </r>
    <r>
      <rPr>
        <sz val="11"/>
        <color theme="1"/>
        <rFont val="Calibri"/>
        <family val="2"/>
        <scheme val="minor"/>
      </rPr>
      <t xml:space="preserve"> (billions of 2016 dollars)</t>
    </r>
  </si>
  <si>
    <t>Change from base</t>
  </si>
  <si>
    <t>Scenario</t>
  </si>
  <si>
    <r>
      <t>S=Y</t>
    </r>
    <r>
      <rPr>
        <b/>
        <sz val="11"/>
        <color theme="1"/>
        <rFont val="Calibri"/>
        <family val="2"/>
      </rPr>
      <t>–</t>
    </r>
    <r>
      <rPr>
        <b/>
        <sz val="11"/>
        <color theme="1"/>
        <rFont val="Calibri"/>
        <family val="2"/>
        <scheme val="minor"/>
      </rPr>
      <t>C–G</t>
    </r>
  </si>
  <si>
    <t>I–S</t>
  </si>
  <si>
    <t>M–X</t>
  </si>
  <si>
    <t>Table B.1 Potential export subsidy from BTA with 20 percent corporate profit tax</t>
  </si>
  <si>
    <t>Sales</t>
  </si>
  <si>
    <t>Labor and inputs</t>
  </si>
  <si>
    <t>Before tax profit</t>
  </si>
  <si>
    <t>Base reduction from exports</t>
  </si>
  <si>
    <t>Taxable profits</t>
  </si>
  <si>
    <t>Tax with BTA</t>
  </si>
  <si>
    <t>Export subsidy pool</t>
  </si>
  <si>
    <t>Units exported</t>
  </si>
  <si>
    <r>
      <t xml:space="preserve">Source: </t>
    </r>
    <r>
      <rPr>
        <sz val="11"/>
        <color theme="1"/>
        <rFont val="Calibri"/>
        <family val="2"/>
      </rPr>
      <t>Author's calculations.</t>
    </r>
  </si>
  <si>
    <t>Tax without BTA</t>
  </si>
  <si>
    <r>
      <t>-0.01</t>
    </r>
    <r>
      <rPr>
        <sz val="12"/>
        <color theme="1"/>
        <rFont val="Symbol"/>
        <family val="1"/>
        <charset val="2"/>
      </rPr>
      <t>D</t>
    </r>
  </si>
  <si>
    <t>Marginal impact of interest rate on consumption</t>
  </si>
  <si>
    <t>Model base</t>
  </si>
  <si>
    <t>Model 
base</t>
  </si>
  <si>
    <t>C = BTA plus tax cut of 2 percent of GDP</t>
  </si>
  <si>
    <t>D = 10 percent investment shock plus BTA</t>
  </si>
  <si>
    <t>E = 10 percent investment shock plus tax cut</t>
  </si>
  <si>
    <t>F = combined BTA, tax cut, and 10 percent investment shock</t>
  </si>
  <si>
    <t>NIPA = national income and product accounts</t>
  </si>
  <si>
    <t>A = border tax adjustment (BTA)</t>
  </si>
  <si>
    <t>B = tax cut of 2 percent of GDP</t>
  </si>
  <si>
    <t xml:space="preserve"> Model base</t>
  </si>
  <si>
    <t>H = BTA plus reduce consumption constant</t>
  </si>
  <si>
    <t>J = same as I but with higher interest rate constant</t>
  </si>
  <si>
    <t>K = price passthrough on imports for BTA is complete rather than one-half</t>
  </si>
  <si>
    <t>Z</t>
  </si>
  <si>
    <t>Y = GDP; C = consumption; I = investment; X = exports; M* = real imports; E = real exchange rate; r  =  interest rate; TB* = real trade balance; TBn = nominal trade balance; DF = fiscal deficit</t>
  </si>
  <si>
    <t>Simulation/Scenario</t>
  </si>
  <si>
    <r>
      <t xml:space="preserve">Source: </t>
    </r>
    <r>
      <rPr>
        <sz val="11"/>
        <rFont val="Calibri"/>
        <family val="2"/>
        <scheme val="minor"/>
      </rPr>
      <t>Author's calculations.</t>
    </r>
  </si>
  <si>
    <r>
      <t xml:space="preserve">Table 3 Macroeconomic aggregates: Actual and model simulations </t>
    </r>
    <r>
      <rPr>
        <sz val="11"/>
        <rFont val="Calibri"/>
        <family val="2"/>
        <scheme val="minor"/>
      </rPr>
      <t>(billions of 2016 dollars and index)</t>
    </r>
  </si>
  <si>
    <r>
      <rPr>
        <b/>
        <sz val="11"/>
        <rFont val="Calibri"/>
        <family val="2"/>
        <scheme val="minor"/>
      </rPr>
      <t xml:space="preserve">Table 7 Changes in macroeconomic variables by scenario </t>
    </r>
    <r>
      <rPr>
        <sz val="11"/>
        <rFont val="Calibri"/>
        <family val="2"/>
        <scheme val="minor"/>
      </rPr>
      <t>(percentages and billion of dollars)</t>
    </r>
  </si>
  <si>
    <r>
      <rPr>
        <b/>
        <sz val="11"/>
        <rFont val="Calibri"/>
        <family val="2"/>
        <scheme val="minor"/>
      </rPr>
      <t>Y</t>
    </r>
    <r>
      <rPr>
        <sz val="11"/>
        <rFont val="Calibri"/>
        <family val="2"/>
        <scheme val="minor"/>
      </rPr>
      <t xml:space="preserve">
(percentage)</t>
    </r>
  </si>
  <si>
    <r>
      <rPr>
        <b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 xml:space="preserve">
(percentage)</t>
    </r>
  </si>
  <si>
    <r>
      <rPr>
        <b/>
        <sz val="11"/>
        <rFont val="Calibri"/>
        <family val="2"/>
        <scheme val="minor"/>
      </rPr>
      <t>I</t>
    </r>
    <r>
      <rPr>
        <sz val="11"/>
        <rFont val="Calibri"/>
        <family val="2"/>
        <scheme val="minor"/>
      </rPr>
      <t xml:space="preserve">
(percentage)</t>
    </r>
  </si>
  <si>
    <r>
      <rPr>
        <b/>
        <sz val="11"/>
        <rFont val="Calibri"/>
        <family val="2"/>
        <scheme val="minor"/>
      </rPr>
      <t>X</t>
    </r>
    <r>
      <rPr>
        <sz val="11"/>
        <rFont val="Calibri"/>
        <family val="2"/>
        <scheme val="minor"/>
      </rPr>
      <t xml:space="preserve">
(percentage)</t>
    </r>
  </si>
  <si>
    <r>
      <rPr>
        <b/>
        <sz val="11"/>
        <rFont val="Calibri"/>
        <family val="2"/>
        <scheme val="minor"/>
      </rPr>
      <t>M*</t>
    </r>
    <r>
      <rPr>
        <sz val="11"/>
        <rFont val="Calibri"/>
        <family val="2"/>
        <scheme val="minor"/>
      </rPr>
      <t xml:space="preserve">
(percentage)</t>
    </r>
  </si>
  <si>
    <r>
      <rPr>
        <b/>
        <sz val="11"/>
        <rFont val="Calibri"/>
        <family val="2"/>
        <scheme val="minor"/>
      </rPr>
      <t>E</t>
    </r>
    <r>
      <rPr>
        <sz val="11"/>
        <rFont val="Calibri"/>
        <family val="2"/>
        <scheme val="minor"/>
      </rPr>
      <t xml:space="preserve">
(percentage)</t>
    </r>
  </si>
  <si>
    <r>
      <rPr>
        <b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 xml:space="preserve">
(percentage points)</t>
    </r>
  </si>
  <si>
    <r>
      <rPr>
        <b/>
        <sz val="11"/>
        <rFont val="Calibri"/>
        <family val="2"/>
        <scheme val="minor"/>
      </rPr>
      <t>TB*</t>
    </r>
    <r>
      <rPr>
        <sz val="11"/>
        <rFont val="Calibri"/>
        <family val="2"/>
        <scheme val="minor"/>
      </rPr>
      <t xml:space="preserve">
 (billions of dollars)</t>
    </r>
  </si>
  <si>
    <r>
      <rPr>
        <b/>
        <sz val="11"/>
        <rFont val="Calibri"/>
        <family val="2"/>
        <scheme val="minor"/>
      </rPr>
      <t xml:space="preserve">TBn </t>
    </r>
    <r>
      <rPr>
        <sz val="11"/>
        <rFont val="Calibri"/>
        <family val="2"/>
        <scheme val="minor"/>
      </rPr>
      <t xml:space="preserve">
(billions of dollars)</t>
    </r>
  </si>
  <si>
    <r>
      <rPr>
        <b/>
        <sz val="11"/>
        <rFont val="Calibri"/>
        <family val="2"/>
        <scheme val="minor"/>
      </rPr>
      <t xml:space="preserve">DF </t>
    </r>
    <r>
      <rPr>
        <sz val="11"/>
        <rFont val="Calibri"/>
        <family val="2"/>
        <scheme val="minor"/>
      </rPr>
      <t xml:space="preserve">
(billions of dollars)</t>
    </r>
  </si>
  <si>
    <t>BTA, 1/2 long-term interest rate change</t>
  </si>
  <si>
    <t>BTA, partial import substitution</t>
  </si>
  <si>
    <t xml:space="preserve"> = Simulation I plus monetary tightening</t>
  </si>
  <si>
    <r>
      <rPr>
        <i/>
        <sz val="11"/>
        <rFont val="Calibri"/>
        <family val="2"/>
        <scheme val="minor"/>
      </rPr>
      <t xml:space="preserve">Source: </t>
    </r>
    <r>
      <rPr>
        <sz val="11"/>
        <rFont val="Calibri"/>
        <family val="2"/>
        <scheme val="minor"/>
      </rPr>
      <t>Author's calculations.</t>
    </r>
  </si>
  <si>
    <t>S = saving; Y = GDP; C = consumption; G = government spending (national income and product accounts); I = investment; M = imports (real); X = exports</t>
  </si>
  <si>
    <r>
      <t xml:space="preserve">Unit </t>
    </r>
    <r>
      <rPr>
        <sz val="11"/>
        <rFont val="Calibri"/>
        <family val="2"/>
      </rPr>
      <t xml:space="preserve"> subsidy potential (percent)</t>
    </r>
  </si>
  <si>
    <r>
      <t>Note: For simulation results for scenarios A</t>
    </r>
    <r>
      <rPr>
        <sz val="11"/>
        <rFont val="Calibri"/>
        <family val="2"/>
      </rPr>
      <t>–</t>
    </r>
    <r>
      <rPr>
        <sz val="11"/>
        <rFont val="Calibri"/>
        <family val="2"/>
        <scheme val="minor"/>
      </rPr>
      <t>L, see table 7.</t>
    </r>
  </si>
  <si>
    <r>
      <t>G</t>
    </r>
    <r>
      <rPr>
        <vertAlign val="subscript"/>
        <sz val="12"/>
        <color theme="1"/>
        <rFont val="Calibri"/>
        <family val="1"/>
        <scheme val="minor"/>
      </rPr>
      <t>0</t>
    </r>
  </si>
  <si>
    <t>L = 70 percent of import value deductible as nonprofit content for assessing BTA; only 30 percent of exports deductable as BTA allowed for profit content only.</t>
  </si>
  <si>
    <t>BTA, profit content only</t>
  </si>
  <si>
    <r>
      <rPr>
        <i/>
        <sz val="11"/>
        <rFont val="Calibri"/>
        <family val="2"/>
        <scheme val="minor"/>
      </rPr>
      <t>Sources:</t>
    </r>
    <r>
      <rPr>
        <sz val="11"/>
        <rFont val="Calibri"/>
        <family val="2"/>
        <scheme val="minor"/>
      </rPr>
      <t xml:space="preserve"> BEA (2017a); Federal Reserve (2017b); and author's calculations.</t>
    </r>
  </si>
  <si>
    <r>
      <rPr>
        <i/>
        <sz val="11"/>
        <rFont val="Calibri"/>
        <family val="2"/>
        <scheme val="minor"/>
      </rPr>
      <t>Source:</t>
    </r>
    <r>
      <rPr>
        <sz val="11"/>
        <rFont val="Calibri"/>
        <family val="2"/>
        <scheme val="minor"/>
      </rPr>
      <t xml:space="preserve"> Author's calculations.</t>
    </r>
  </si>
  <si>
    <r>
      <rPr>
        <i/>
        <sz val="12"/>
        <rFont val="Calibri"/>
        <family val="2"/>
        <scheme val="minor"/>
      </rPr>
      <t xml:space="preserve">Source: </t>
    </r>
    <r>
      <rPr>
        <sz val="12"/>
        <rFont val="Calibri"/>
        <family val="2"/>
        <scheme val="minor"/>
      </rPr>
      <t>Author's calculations.</t>
    </r>
  </si>
  <si>
    <r>
      <t xml:space="preserve">G = BTA plus cut </t>
    </r>
    <r>
      <rPr>
        <i/>
        <sz val="12"/>
        <rFont val="Calibri"/>
        <family val="2"/>
      </rPr>
      <t>λ, π</t>
    </r>
    <r>
      <rPr>
        <i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in half (impact on long-term interest rate)</t>
    </r>
  </si>
  <si>
    <r>
      <t xml:space="preserve">I = BTA plus cut </t>
    </r>
    <r>
      <rPr>
        <i/>
        <sz val="12"/>
        <rFont val="Calibri"/>
        <family val="2"/>
      </rPr>
      <t>θ</t>
    </r>
    <r>
      <rPr>
        <i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in half (impact of interest rate on investment)</t>
    </r>
  </si>
  <si>
    <t>BTA plus tax cut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</si>
</sst>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2"/>
      <color theme="1"/>
      <name val="Calibri"/>
      <family val="1"/>
      <charset val="1"/>
      <scheme val="minor"/>
    </font>
    <font>
      <sz val="12"/>
      <color theme="1"/>
      <name val="Calibri"/>
      <family val="1"/>
      <scheme val="minor"/>
    </font>
    <font>
      <b/>
      <sz val="12"/>
      <color theme="1"/>
      <name val="Calibri"/>
      <family val="1"/>
      <charset val="1"/>
      <scheme val="minor"/>
    </font>
    <font>
      <vertAlign val="superscript"/>
      <sz val="12"/>
      <color theme="1"/>
      <name val="Calibri"/>
      <family val="1"/>
      <scheme val="minor"/>
    </font>
    <font>
      <sz val="12"/>
      <color theme="1"/>
      <name val="Symbol"/>
      <family val="1"/>
      <charset val="2"/>
    </font>
    <font>
      <vertAlign val="subscript"/>
      <sz val="12"/>
      <color theme="1"/>
      <name val="Calibri"/>
      <family val="1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2"/>
      <color theme="1"/>
      <name val="Calibri"/>
      <family val="1"/>
      <scheme val="minor"/>
    </font>
    <font>
      <b/>
      <sz val="12"/>
      <color theme="1"/>
      <name val="Symbol"/>
      <family val="1"/>
      <charset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i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1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2" fontId="0" fillId="2" borderId="0" xfId="0" applyNumberFormat="1" applyFill="1"/>
    <xf numFmtId="0" fontId="0" fillId="3" borderId="0" xfId="0" applyFill="1"/>
    <xf numFmtId="0" fontId="0" fillId="0" borderId="0" xfId="0" applyBorder="1"/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9" fillId="0" borderId="0" xfId="0" applyFont="1" applyBorder="1"/>
    <xf numFmtId="0" fontId="2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2" xfId="0" quotePrefix="1" applyFont="1" applyBorder="1" applyAlignment="1">
      <alignment horizontal="center" wrapText="1"/>
    </xf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wrapText="1"/>
    </xf>
    <xf numFmtId="3" fontId="0" fillId="0" borderId="0" xfId="0" applyNumberFormat="1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0" fillId="0" borderId="2" xfId="0" applyFont="1" applyBorder="1" applyAlignment="1">
      <alignment wrapText="1"/>
    </xf>
    <xf numFmtId="3" fontId="0" fillId="0" borderId="2" xfId="0" applyNumberFormat="1" applyFont="1" applyBorder="1" applyAlignment="1">
      <alignment wrapText="1"/>
    </xf>
    <xf numFmtId="0" fontId="9" fillId="0" borderId="1" xfId="0" applyFont="1" applyBorder="1" applyAlignment="1">
      <alignment horizontal="right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Fill="1" applyBorder="1"/>
    <xf numFmtId="0" fontId="14" fillId="0" borderId="0" xfId="0" applyFont="1"/>
    <xf numFmtId="0" fontId="15" fillId="0" borderId="0" xfId="0" applyFont="1"/>
    <xf numFmtId="0" fontId="14" fillId="0" borderId="2" xfId="0" applyFont="1" applyBorder="1"/>
    <xf numFmtId="0" fontId="15" fillId="0" borderId="2" xfId="0" applyFont="1" applyBorder="1"/>
    <xf numFmtId="0" fontId="16" fillId="0" borderId="0" xfId="0" applyFont="1"/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 vertical="center"/>
    </xf>
    <xf numFmtId="0" fontId="14" fillId="0" borderId="0" xfId="0" applyFont="1" applyFill="1" applyBorder="1"/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3" fontId="0" fillId="0" borderId="2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17" fillId="0" borderId="0" xfId="0" applyFont="1" applyBorder="1" applyAlignment="1">
      <alignment wrapText="1"/>
    </xf>
    <xf numFmtId="0" fontId="8" fillId="0" borderId="0" xfId="0" applyFont="1" applyFill="1"/>
    <xf numFmtId="0" fontId="4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2" fillId="0" borderId="0" xfId="0" quotePrefix="1" applyFont="1" applyFill="1" applyBorder="1" applyAlignment="1">
      <alignment horizontal="center" wrapText="1"/>
    </xf>
    <xf numFmtId="0" fontId="19" fillId="0" borderId="0" xfId="0" applyFont="1" applyBorder="1"/>
    <xf numFmtId="0" fontId="0" fillId="0" borderId="0" xfId="0" applyFont="1" applyFill="1"/>
    <xf numFmtId="0" fontId="18" fillId="0" borderId="2" xfId="0" applyFont="1" applyBorder="1"/>
    <xf numFmtId="0" fontId="17" fillId="0" borderId="0" xfId="0" applyFont="1" applyFill="1" applyBorder="1"/>
    <xf numFmtId="0" fontId="17" fillId="0" borderId="0" xfId="0" applyFont="1" applyFill="1"/>
    <xf numFmtId="0" fontId="17" fillId="0" borderId="0" xfId="0" quotePrefix="1" applyFont="1" applyFill="1"/>
    <xf numFmtId="0" fontId="17" fillId="0" borderId="2" xfId="0" applyFont="1" applyFill="1" applyBorder="1"/>
    <xf numFmtId="0" fontId="18" fillId="0" borderId="1" xfId="0" applyFont="1" applyFill="1" applyBorder="1"/>
    <xf numFmtId="0" fontId="17" fillId="0" borderId="1" xfId="0" applyFont="1" applyFill="1" applyBorder="1"/>
    <xf numFmtId="0" fontId="17" fillId="0" borderId="1" xfId="0" applyFont="1" applyFill="1" applyBorder="1" applyAlignment="1">
      <alignment horizontal="center" wrapText="1"/>
    </xf>
    <xf numFmtId="0" fontId="17" fillId="0" borderId="0" xfId="0" applyFont="1" applyFill="1" applyAlignment="1">
      <alignment horizontal="center" vertical="top"/>
    </xf>
    <xf numFmtId="0" fontId="17" fillId="0" borderId="0" xfId="0" applyFont="1" applyFill="1" applyAlignment="1">
      <alignment vertical="top" wrapText="1"/>
    </xf>
    <xf numFmtId="2" fontId="17" fillId="0" borderId="0" xfId="0" applyNumberFormat="1" applyFont="1" applyFill="1" applyAlignment="1">
      <alignment vertical="top"/>
    </xf>
    <xf numFmtId="2" fontId="17" fillId="0" borderId="0" xfId="0" applyNumberFormat="1" applyFont="1" applyFill="1" applyAlignment="1">
      <alignment horizontal="center" vertical="top"/>
    </xf>
    <xf numFmtId="1" fontId="17" fillId="0" borderId="0" xfId="0" applyNumberFormat="1" applyFont="1" applyFill="1" applyAlignment="1">
      <alignment horizontal="center" vertical="top"/>
    </xf>
    <xf numFmtId="0" fontId="17" fillId="0" borderId="0" xfId="0" applyFont="1" applyFill="1" applyAlignment="1">
      <alignment vertical="top"/>
    </xf>
    <xf numFmtId="0" fontId="17" fillId="0" borderId="2" xfId="0" applyFont="1" applyFill="1" applyBorder="1" applyAlignment="1">
      <alignment horizontal="center" vertical="top"/>
    </xf>
    <xf numFmtId="2" fontId="17" fillId="0" borderId="2" xfId="0" applyNumberFormat="1" applyFont="1" applyFill="1" applyBorder="1" applyAlignment="1">
      <alignment vertical="top"/>
    </xf>
    <xf numFmtId="2" fontId="17" fillId="0" borderId="2" xfId="0" applyNumberFormat="1" applyFont="1" applyFill="1" applyBorder="1" applyAlignment="1">
      <alignment horizontal="center" vertical="top"/>
    </xf>
    <xf numFmtId="1" fontId="17" fillId="0" borderId="2" xfId="0" applyNumberFormat="1" applyFont="1" applyFill="1" applyBorder="1" applyAlignment="1">
      <alignment horizontal="center" vertical="top"/>
    </xf>
    <xf numFmtId="0" fontId="20" fillId="0" borderId="0" xfId="0" applyFont="1" applyFill="1"/>
    <xf numFmtId="0" fontId="21" fillId="0" borderId="2" xfId="0" applyFont="1" applyBorder="1"/>
    <xf numFmtId="0" fontId="14" fillId="0" borderId="0" xfId="0" applyFont="1" applyFill="1"/>
    <xf numFmtId="0" fontId="0" fillId="0" borderId="5" xfId="0" applyFont="1" applyBorder="1" applyAlignment="1">
      <alignment wrapText="1"/>
    </xf>
    <xf numFmtId="0" fontId="0" fillId="0" borderId="7" xfId="0" applyFont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8" fillId="0" borderId="0" xfId="0" applyFont="1" applyBorder="1"/>
    <xf numFmtId="0" fontId="4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9" fillId="0" borderId="0" xfId="0" applyFont="1" applyBorder="1" applyAlignment="1"/>
    <xf numFmtId="0" fontId="17" fillId="0" borderId="3" xfId="0" applyFont="1" applyFill="1" applyBorder="1" applyAlignment="1">
      <alignment wrapText="1"/>
    </xf>
    <xf numFmtId="0" fontId="9" fillId="0" borderId="2" xfId="0" applyFont="1" applyBorder="1" applyAlignment="1">
      <alignment horizontal="center"/>
    </xf>
    <xf numFmtId="0" fontId="17" fillId="0" borderId="3" xfId="0" applyFont="1" applyBorder="1" applyAlignment="1">
      <alignment wrapText="1"/>
    </xf>
    <xf numFmtId="0" fontId="0" fillId="0" borderId="2" xfId="0" applyBorder="1" applyAlignment="1">
      <alignment wrapText="1"/>
    </xf>
    <xf numFmtId="0" fontId="17" fillId="0" borderId="0" xfId="0" applyFont="1" applyAlignment="1"/>
    <xf numFmtId="0" fontId="19" fillId="0" borderId="0" xfId="0" applyFont="1" applyAlignment="1"/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17" fillId="0" borderId="0" xfId="0" applyFont="1" applyFill="1" applyBorder="1" applyAlignment="1">
      <alignment horizontal="center" vertical="center" wrapText="1"/>
    </xf>
    <xf numFmtId="1" fontId="18" fillId="0" borderId="2" xfId="0" applyNumberFormat="1" applyFont="1" applyFill="1" applyBorder="1" applyAlignment="1">
      <alignment horizontal="center" wrapText="1"/>
    </xf>
    <xf numFmtId="164" fontId="18" fillId="0" borderId="2" xfId="0" applyNumberFormat="1" applyFont="1" applyFill="1" applyBorder="1" applyAlignment="1">
      <alignment horizontal="center" wrapText="1"/>
    </xf>
    <xf numFmtId="0" fontId="17" fillId="0" borderId="0" xfId="0" applyFont="1" applyFill="1" applyAlignment="1">
      <alignment wrapText="1"/>
    </xf>
    <xf numFmtId="0" fontId="18" fillId="0" borderId="2" xfId="0" applyFont="1" applyFill="1" applyBorder="1"/>
    <xf numFmtId="0" fontId="18" fillId="0" borderId="2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wrapText="1"/>
    </xf>
    <xf numFmtId="3" fontId="17" fillId="0" borderId="0" xfId="0" applyNumberFormat="1" applyFont="1" applyFill="1"/>
    <xf numFmtId="164" fontId="17" fillId="0" borderId="0" xfId="0" applyNumberFormat="1" applyFont="1" applyFill="1"/>
    <xf numFmtId="1" fontId="17" fillId="0" borderId="0" xfId="0" applyNumberFormat="1" applyFont="1" applyFill="1"/>
    <xf numFmtId="166" fontId="17" fillId="0" borderId="0" xfId="0" applyNumberFormat="1" applyFont="1" applyFill="1"/>
    <xf numFmtId="165" fontId="17" fillId="0" borderId="0" xfId="0" applyNumberFormat="1" applyFont="1" applyFill="1"/>
    <xf numFmtId="3" fontId="17" fillId="0" borderId="2" xfId="0" applyNumberFormat="1" applyFont="1" applyFill="1" applyBorder="1"/>
    <xf numFmtId="164" fontId="17" fillId="0" borderId="2" xfId="0" applyNumberFormat="1" applyFont="1" applyFill="1" applyBorder="1"/>
    <xf numFmtId="3" fontId="17" fillId="0" borderId="0" xfId="0" applyNumberFormat="1" applyFont="1" applyFill="1" applyBorder="1"/>
    <xf numFmtId="164" fontId="17" fillId="0" borderId="0" xfId="0" applyNumberFormat="1" applyFont="1" applyFill="1" applyBorder="1"/>
    <xf numFmtId="1" fontId="17" fillId="0" borderId="2" xfId="0" applyNumberFormat="1" applyFont="1" applyFill="1" applyBorder="1"/>
    <xf numFmtId="165" fontId="17" fillId="0" borderId="2" xfId="0" applyNumberFormat="1" applyFont="1" applyFill="1" applyBorder="1"/>
    <xf numFmtId="165" fontId="17" fillId="0" borderId="0" xfId="0" applyNumberFormat="1" applyFont="1" applyFill="1" applyBorder="1"/>
    <xf numFmtId="0" fontId="22" fillId="0" borderId="0" xfId="0" applyFont="1" applyFill="1" applyAlignment="1"/>
    <xf numFmtId="0" fontId="19" fillId="0" borderId="0" xfId="0" applyFont="1" applyFill="1"/>
    <xf numFmtId="0" fontId="18" fillId="0" borderId="2" xfId="0" applyFont="1" applyFill="1" applyBorder="1" applyAlignment="1">
      <alignment wrapText="1"/>
    </xf>
    <xf numFmtId="0" fontId="17" fillId="0" borderId="2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4"/>
  <sheetViews>
    <sheetView topLeftCell="A18" workbookViewId="0">
      <selection activeCell="F18" sqref="F18"/>
    </sheetView>
  </sheetViews>
  <sheetFormatPr defaultRowHeight="15" x14ac:dyDescent="0.25"/>
  <cols>
    <col min="1" max="1" width="22.85546875" customWidth="1"/>
  </cols>
  <sheetData>
    <row r="1" spans="1:17" x14ac:dyDescent="0.25">
      <c r="A1" t="s">
        <v>0</v>
      </c>
    </row>
    <row r="2" spans="1:17" x14ac:dyDescent="0.25">
      <c r="A2" t="s">
        <v>1</v>
      </c>
    </row>
    <row r="4" spans="1:17" x14ac:dyDescent="0.25">
      <c r="D4">
        <v>2016</v>
      </c>
      <c r="F4" t="s">
        <v>2</v>
      </c>
      <c r="G4" t="s">
        <v>3</v>
      </c>
      <c r="H4" t="s">
        <v>4</v>
      </c>
      <c r="I4" t="s">
        <v>5</v>
      </c>
      <c r="J4" t="s">
        <v>6</v>
      </c>
      <c r="K4" t="s">
        <v>7</v>
      </c>
      <c r="L4" t="s">
        <v>8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x14ac:dyDescent="0.25">
      <c r="D5" t="s">
        <v>14</v>
      </c>
      <c r="E5" t="s">
        <v>15</v>
      </c>
    </row>
    <row r="6" spans="1:17" x14ac:dyDescent="0.25">
      <c r="A6" t="s">
        <v>16</v>
      </c>
      <c r="D6">
        <v>18569</v>
      </c>
      <c r="E6">
        <v>18566.964480009883</v>
      </c>
      <c r="F6">
        <v>18694.663409336245</v>
      </c>
      <c r="G6">
        <v>18569.772599540382</v>
      </c>
      <c r="H6">
        <v>18700.854504199429</v>
      </c>
      <c r="I6">
        <v>18819.7104802627</v>
      </c>
      <c r="J6">
        <v>18692.919581721133</v>
      </c>
      <c r="K6">
        <v>18825.942986851871</v>
      </c>
      <c r="L6">
        <v>18968.353555074016</v>
      </c>
      <c r="M6">
        <v>18620.501293678561</v>
      </c>
      <c r="N6">
        <v>18809.71903178719</v>
      </c>
      <c r="O6">
        <v>18563.8783766538</v>
      </c>
      <c r="P6">
        <v>18762.773427858014</v>
      </c>
      <c r="Q6">
        <v>18606.361108696514</v>
      </c>
    </row>
    <row r="7" spans="1:17" x14ac:dyDescent="0.25">
      <c r="A7" t="s">
        <v>17</v>
      </c>
      <c r="D7">
        <v>12758</v>
      </c>
      <c r="E7">
        <v>12756.790298362144</v>
      </c>
      <c r="F7">
        <v>12831.754957177252</v>
      </c>
      <c r="G7">
        <v>13086.379029818823</v>
      </c>
      <c r="H7">
        <v>13165.447852049774</v>
      </c>
      <c r="I7">
        <v>12912.766451485624</v>
      </c>
      <c r="J7">
        <v>13168.562061744811</v>
      </c>
      <c r="K7">
        <v>13248.691390775264</v>
      </c>
      <c r="L7">
        <v>13019.844610308322</v>
      </c>
      <c r="M7">
        <v>12646.709179167532</v>
      </c>
      <c r="N7">
        <v>12906.293511613392</v>
      </c>
      <c r="O7">
        <v>12736.663509187418</v>
      </c>
      <c r="P7">
        <v>12875.87989618573</v>
      </c>
      <c r="Q7">
        <v>12779.740259722452</v>
      </c>
    </row>
    <row r="8" spans="1:17" x14ac:dyDescent="0.25">
      <c r="A8" t="s">
        <v>18</v>
      </c>
      <c r="D8">
        <v>3036</v>
      </c>
      <c r="E8">
        <v>3033.8321653362036</v>
      </c>
      <c r="F8">
        <v>2734.3276024408624</v>
      </c>
      <c r="G8">
        <v>2856.6734641990979</v>
      </c>
      <c r="H8">
        <v>2542.7185617701325</v>
      </c>
      <c r="I8">
        <v>2877.3994512351487</v>
      </c>
      <c r="J8">
        <v>3006.1010805305268</v>
      </c>
      <c r="K8">
        <v>2684.5087533997917</v>
      </c>
      <c r="L8">
        <v>2833.0255046327766</v>
      </c>
      <c r="M8">
        <v>2786.4754670087545</v>
      </c>
      <c r="N8">
        <v>2865.9677959797882</v>
      </c>
      <c r="O8">
        <v>2790.8302701679522</v>
      </c>
      <c r="P8">
        <v>2686.4353330511481</v>
      </c>
      <c r="Q8">
        <v>2936.6369841316691</v>
      </c>
    </row>
    <row r="9" spans="1:17" x14ac:dyDescent="0.25">
      <c r="A9" t="s">
        <v>19</v>
      </c>
      <c r="D9">
        <v>2232</v>
      </c>
      <c r="E9">
        <v>2233.3175976487864</v>
      </c>
      <c r="F9">
        <v>2465.806163115963</v>
      </c>
      <c r="G9">
        <v>2140.8344862436711</v>
      </c>
      <c r="H9">
        <v>2382.2097707050061</v>
      </c>
      <c r="I9">
        <v>2418.1136219192044</v>
      </c>
      <c r="J9">
        <v>2087.0862330303116</v>
      </c>
      <c r="K9">
        <v>2333.9580600927757</v>
      </c>
      <c r="L9">
        <v>2487.7263711552046</v>
      </c>
      <c r="M9">
        <v>2494.091349886337</v>
      </c>
      <c r="N9">
        <v>2421.9243274759438</v>
      </c>
      <c r="O9">
        <v>2394.2730616354538</v>
      </c>
      <c r="P9">
        <v>2439.8292262697464</v>
      </c>
      <c r="Q9">
        <v>2308.2273359711439</v>
      </c>
    </row>
    <row r="10" spans="1:17" s="7" customFormat="1" x14ac:dyDescent="0.25">
      <c r="A10" s="7" t="s">
        <v>20</v>
      </c>
      <c r="D10" s="7">
        <v>2734</v>
      </c>
      <c r="E10" s="7">
        <v>2734.2108042471673</v>
      </c>
      <c r="F10" s="7">
        <v>2614.4475806315108</v>
      </c>
      <c r="G10" s="7">
        <v>2791.3512439803499</v>
      </c>
      <c r="H10" s="7">
        <v>2666.7454618713264</v>
      </c>
      <c r="I10" s="7">
        <v>2665.7913116109512</v>
      </c>
      <c r="J10" s="7">
        <v>2846.066656843665</v>
      </c>
      <c r="K10" s="7">
        <v>2718.4389989618053</v>
      </c>
      <c r="L10" s="7">
        <v>2649.5128019455669</v>
      </c>
      <c r="M10" s="7">
        <v>2583.9969696177309</v>
      </c>
      <c r="N10" s="7">
        <v>2661.7582763556784</v>
      </c>
      <c r="O10" s="7">
        <v>2635.1801374107699</v>
      </c>
      <c r="P10" s="7">
        <v>2516.6806007117298</v>
      </c>
      <c r="Q10" s="7">
        <v>2695.4745231421794</v>
      </c>
    </row>
    <row r="11" spans="1:17" x14ac:dyDescent="0.25">
      <c r="A11" t="s">
        <v>21</v>
      </c>
      <c r="D11">
        <v>100</v>
      </c>
      <c r="E11">
        <v>100.04556462147023</v>
      </c>
      <c r="F11">
        <v>107.55529230559337</v>
      </c>
      <c r="G11">
        <v>104.18907319696821</v>
      </c>
      <c r="H11">
        <v>112.04972200510718</v>
      </c>
      <c r="I11">
        <v>110.11940742369877</v>
      </c>
      <c r="J11">
        <v>106.59714905778181</v>
      </c>
      <c r="K11">
        <v>114.64389999501201</v>
      </c>
      <c r="L11">
        <v>106.37678649703207</v>
      </c>
      <c r="M11">
        <v>106.03458333944425</v>
      </c>
      <c r="N11">
        <v>109.91453078086332</v>
      </c>
      <c r="O11">
        <v>111.40115797658856</v>
      </c>
      <c r="P11">
        <v>108.9519018134546</v>
      </c>
      <c r="Q11">
        <v>102.47422906119928</v>
      </c>
    </row>
    <row r="12" spans="1:17" x14ac:dyDescent="0.25">
      <c r="A12" t="s">
        <v>22</v>
      </c>
      <c r="D12">
        <v>14038.164000000001</v>
      </c>
      <c r="E12">
        <v>14036.62514688748</v>
      </c>
      <c r="F12">
        <v>14133.165537458202</v>
      </c>
      <c r="G12">
        <v>14410.143537243343</v>
      </c>
      <c r="H12">
        <v>14511.863095258755</v>
      </c>
      <c r="I12">
        <v>14227.701123078601</v>
      </c>
      <c r="J12">
        <v>14505.7055954156</v>
      </c>
      <c r="K12">
        <v>14608.931757797052</v>
      </c>
      <c r="L12">
        <v>14340.075287635955</v>
      </c>
      <c r="M12">
        <v>14077.098978020998</v>
      </c>
      <c r="N12">
        <v>14220.147588031114</v>
      </c>
      <c r="O12">
        <v>14034.292052750272</v>
      </c>
      <c r="P12">
        <v>14184.656711460653</v>
      </c>
      <c r="Q12">
        <v>14066.408998174558</v>
      </c>
    </row>
    <row r="13" spans="1:17" x14ac:dyDescent="0.25">
      <c r="A13" t="s">
        <v>23</v>
      </c>
      <c r="D13">
        <v>3</v>
      </c>
      <c r="E13">
        <v>3.0056955776837757</v>
      </c>
      <c r="F13">
        <v>3.9444115381991671</v>
      </c>
      <c r="G13">
        <v>3.5236341496210226</v>
      </c>
      <c r="H13">
        <v>4.5062152506384008</v>
      </c>
      <c r="I13">
        <v>4.2649259279623433</v>
      </c>
      <c r="J13">
        <v>3.8246436322227217</v>
      </c>
      <c r="K13">
        <v>4.8304874993765079</v>
      </c>
      <c r="L13">
        <v>3.7970983121290045</v>
      </c>
      <c r="M13">
        <v>3.7543229174305273</v>
      </c>
      <c r="N13">
        <v>4.2393163476079065</v>
      </c>
      <c r="O13">
        <v>4.4251447470735599</v>
      </c>
      <c r="P13">
        <v>4.1189877266818167</v>
      </c>
      <c r="Q13">
        <v>3.3092786326499084</v>
      </c>
    </row>
    <row r="14" spans="1:17" x14ac:dyDescent="0.25">
      <c r="A14" t="s">
        <v>24</v>
      </c>
      <c r="D14">
        <v>100</v>
      </c>
      <c r="E14">
        <v>99.997765176263655</v>
      </c>
      <c r="F14">
        <v>101.18088063302721</v>
      </c>
      <c r="G14">
        <v>99.586447087806789</v>
      </c>
      <c r="H14">
        <v>100.81318102150996</v>
      </c>
      <c r="I14">
        <v>101.1023406802896</v>
      </c>
      <c r="J14">
        <v>99.478638242480628</v>
      </c>
      <c r="K14">
        <v>100.73218155621551</v>
      </c>
      <c r="L14">
        <v>101.57463552427717</v>
      </c>
      <c r="M14">
        <v>101.22746060499716</v>
      </c>
      <c r="N14">
        <v>101.10861614028424</v>
      </c>
      <c r="O14">
        <v>100.71927218733627</v>
      </c>
      <c r="P14">
        <v>101.13810188102588</v>
      </c>
      <c r="Q14">
        <v>100.38155019692111</v>
      </c>
    </row>
    <row r="15" spans="1:17" x14ac:dyDescent="0.25">
      <c r="A15" t="s">
        <v>25</v>
      </c>
      <c r="D15">
        <v>587</v>
      </c>
      <c r="E15">
        <v>588.41502057481512</v>
      </c>
      <c r="F15">
        <v>591.47408985367338</v>
      </c>
      <c r="G15">
        <v>1033.1801484157706</v>
      </c>
      <c r="H15">
        <v>1044.3072475956074</v>
      </c>
      <c r="I15">
        <v>606.78975199595618</v>
      </c>
      <c r="J15">
        <v>1048.6335602296729</v>
      </c>
      <c r="K15">
        <v>1062.6518736060327</v>
      </c>
      <c r="L15">
        <v>503.63084923014549</v>
      </c>
      <c r="M15">
        <v>582.39077507664695</v>
      </c>
      <c r="N15">
        <v>605.56600762490302</v>
      </c>
      <c r="O15">
        <v>692.12087203304907</v>
      </c>
      <c r="P15">
        <v>599.81614876361459</v>
      </c>
      <c r="Q15">
        <v>592.20854837433717</v>
      </c>
    </row>
    <row r="16" spans="1:17" x14ac:dyDescent="0.25">
      <c r="A16" t="s">
        <v>26</v>
      </c>
      <c r="D16">
        <v>3277</v>
      </c>
      <c r="E16">
        <v>3277</v>
      </c>
      <c r="F16">
        <v>3277</v>
      </c>
      <c r="G16">
        <v>3277</v>
      </c>
      <c r="H16">
        <v>3277</v>
      </c>
      <c r="I16">
        <v>3277</v>
      </c>
      <c r="J16">
        <v>3277</v>
      </c>
      <c r="K16">
        <v>3277</v>
      </c>
      <c r="L16">
        <v>3277</v>
      </c>
      <c r="M16">
        <v>3277</v>
      </c>
      <c r="N16">
        <v>3277</v>
      </c>
      <c r="O16">
        <v>3277</v>
      </c>
      <c r="P16">
        <v>3277</v>
      </c>
      <c r="Q16">
        <v>3277</v>
      </c>
    </row>
    <row r="17" spans="1:17" x14ac:dyDescent="0.25">
      <c r="A17" t="s">
        <v>27</v>
      </c>
      <c r="D17">
        <v>0.24399999999999999</v>
      </c>
      <c r="E17">
        <v>0.24399999999999997</v>
      </c>
      <c r="F17">
        <v>0.24399999999999997</v>
      </c>
      <c r="G17">
        <v>0.224</v>
      </c>
      <c r="H17">
        <v>0.224</v>
      </c>
      <c r="I17">
        <v>0.24400000000000002</v>
      </c>
      <c r="J17">
        <v>0.22399999999999998</v>
      </c>
      <c r="K17">
        <v>0.22399999999999998</v>
      </c>
      <c r="L17">
        <v>0.24399999999999994</v>
      </c>
      <c r="M17">
        <v>0.24400000000000002</v>
      </c>
      <c r="N17">
        <v>0.24399999999999994</v>
      </c>
      <c r="O17">
        <v>0.24399999999999997</v>
      </c>
      <c r="P17">
        <v>0.24399999999999997</v>
      </c>
      <c r="Q17">
        <v>0.24399999999999994</v>
      </c>
    </row>
    <row r="18" spans="1:17" x14ac:dyDescent="0.25">
      <c r="A18" t="s">
        <v>28</v>
      </c>
      <c r="D18">
        <v>56709</v>
      </c>
      <c r="E18">
        <v>56709</v>
      </c>
      <c r="F18">
        <v>56709</v>
      </c>
      <c r="G18">
        <v>56709</v>
      </c>
      <c r="H18">
        <v>56709</v>
      </c>
      <c r="I18">
        <v>56709</v>
      </c>
      <c r="J18">
        <v>56709</v>
      </c>
      <c r="K18">
        <v>56709</v>
      </c>
      <c r="L18">
        <v>56709.000000000007</v>
      </c>
      <c r="M18">
        <v>56709</v>
      </c>
      <c r="N18">
        <v>56708.999999999993</v>
      </c>
      <c r="O18">
        <v>56708.999999999993</v>
      </c>
      <c r="P18">
        <v>56708.999999999993</v>
      </c>
      <c r="Q18">
        <v>56709</v>
      </c>
    </row>
    <row r="19" spans="1:17" x14ac:dyDescent="0.25">
      <c r="A19" t="s">
        <v>29</v>
      </c>
      <c r="D19" s="1">
        <f>D10/(0.01*D11)</f>
        <v>2734</v>
      </c>
      <c r="E19" s="1">
        <f>E10*(1+(100/E11-1)*0.5)</f>
        <v>2733.588171545824</v>
      </c>
      <c r="F19" s="1">
        <f>F10*(1+(100/F11-1)*0.5)</f>
        <v>2522.6207850090364</v>
      </c>
      <c r="G19" s="1">
        <f t="shared" ref="G19:Q19" si="0">G10*(1+(100/G11-1)*0.5)</f>
        <v>2735.2360760424599</v>
      </c>
      <c r="H19" s="1">
        <f t="shared" si="0"/>
        <v>2523.3558090506526</v>
      </c>
      <c r="I19" s="1">
        <f t="shared" si="0"/>
        <v>2543.3050531944264</v>
      </c>
      <c r="J19" s="1">
        <f t="shared" si="0"/>
        <v>2757.997106534197</v>
      </c>
      <c r="K19" s="1">
        <f t="shared" si="0"/>
        <v>2544.820739093338</v>
      </c>
      <c r="L19" s="1">
        <f t="shared" si="0"/>
        <v>2570.0999055067773</v>
      </c>
      <c r="M19" s="1">
        <f t="shared" si="0"/>
        <v>2510.46744476398</v>
      </c>
      <c r="N19" s="1">
        <f t="shared" si="0"/>
        <v>2541.7100708333346</v>
      </c>
      <c r="O19" s="1">
        <f t="shared" si="0"/>
        <v>2500.3336708699894</v>
      </c>
      <c r="P19" s="1">
        <f t="shared" si="0"/>
        <v>2413.2905852167673</v>
      </c>
      <c r="Q19" s="1">
        <f t="shared" si="0"/>
        <v>2662.9335542567355</v>
      </c>
    </row>
    <row r="20" spans="1:17" x14ac:dyDescent="0.25">
      <c r="A20" t="s">
        <v>30</v>
      </c>
      <c r="D20" s="1">
        <f>D9-D10</f>
        <v>-502</v>
      </c>
      <c r="E20" s="1">
        <f>E9-E10</f>
        <v>-500.89320659838086</v>
      </c>
      <c r="F20" s="1">
        <f t="shared" ref="F20:Q20" si="1">F9-F10</f>
        <v>-148.6414175155478</v>
      </c>
      <c r="G20" s="1">
        <f t="shared" si="1"/>
        <v>-650.51675773667876</v>
      </c>
      <c r="H20" s="1">
        <f t="shared" si="1"/>
        <v>-284.53569116632025</v>
      </c>
      <c r="I20" s="1">
        <f t="shared" si="1"/>
        <v>-247.67768969174676</v>
      </c>
      <c r="J20" s="1">
        <f t="shared" si="1"/>
        <v>-758.98042381335335</v>
      </c>
      <c r="K20" s="1">
        <f t="shared" si="1"/>
        <v>-384.48093886902961</v>
      </c>
      <c r="L20" s="1">
        <f t="shared" si="1"/>
        <v>-161.78643079036237</v>
      </c>
      <c r="M20" s="1">
        <f t="shared" si="1"/>
        <v>-89.905619731393926</v>
      </c>
      <c r="N20" s="1">
        <f t="shared" si="1"/>
        <v>-239.83394887973463</v>
      </c>
      <c r="O20" s="1">
        <f t="shared" si="1"/>
        <v>-240.90707577531612</v>
      </c>
      <c r="P20" s="1">
        <f t="shared" si="1"/>
        <v>-76.851374441983353</v>
      </c>
      <c r="Q20" s="1">
        <f t="shared" si="1"/>
        <v>-387.24718717103542</v>
      </c>
    </row>
    <row r="21" spans="1:17" x14ac:dyDescent="0.25">
      <c r="A21" t="s">
        <v>31</v>
      </c>
      <c r="D21" s="1">
        <f>D9-D19</f>
        <v>-502</v>
      </c>
      <c r="E21" s="1">
        <f>E9-E19</f>
        <v>-500.27057389703759</v>
      </c>
      <c r="F21" s="1">
        <f t="shared" ref="F21:Q21" si="2">F9-F19</f>
        <v>-56.814621893073308</v>
      </c>
      <c r="G21" s="1">
        <f t="shared" si="2"/>
        <v>-594.40158979878879</v>
      </c>
      <c r="H21" s="1">
        <f t="shared" si="2"/>
        <v>-141.1460383456465</v>
      </c>
      <c r="I21" s="1">
        <f t="shared" si="2"/>
        <v>-125.19143127522193</v>
      </c>
      <c r="J21" s="1">
        <f t="shared" si="2"/>
        <v>-670.91087350388534</v>
      </c>
      <c r="K21" s="1">
        <f t="shared" si="2"/>
        <v>-210.86267900056237</v>
      </c>
      <c r="L21" s="1">
        <f t="shared" si="2"/>
        <v>-82.373534351572744</v>
      </c>
      <c r="M21" s="1">
        <f t="shared" si="2"/>
        <v>-16.376094877643027</v>
      </c>
      <c r="N21" s="1">
        <f t="shared" si="2"/>
        <v>-119.78574335739086</v>
      </c>
      <c r="O21" s="1">
        <f t="shared" si="2"/>
        <v>-106.0606092345356</v>
      </c>
      <c r="P21" s="1">
        <f t="shared" si="2"/>
        <v>26.538641052979074</v>
      </c>
      <c r="Q21" s="1">
        <f t="shared" si="2"/>
        <v>-354.7062182855916</v>
      </c>
    </row>
    <row r="22" spans="1:17" x14ac:dyDescent="0.25">
      <c r="F22" t="s">
        <v>32</v>
      </c>
    </row>
    <row r="23" spans="1:17" x14ac:dyDescent="0.25">
      <c r="A23" t="str">
        <f>+A6</f>
        <v>GDP</v>
      </c>
      <c r="E23" t="s">
        <v>33</v>
      </c>
      <c r="F23" s="2">
        <f>100*(F6/$E6-1)</f>
        <v>0.68777494276917039</v>
      </c>
      <c r="G23" s="2">
        <f t="shared" ref="G23:Q23" si="3">100*(G6/$E6-1)</f>
        <v>1.5124279111544681E-2</v>
      </c>
      <c r="H23" s="2">
        <f t="shared" si="3"/>
        <v>0.72111962261627305</v>
      </c>
      <c r="I23" s="2">
        <f t="shared" si="3"/>
        <v>1.3612672148155092</v>
      </c>
      <c r="J23" s="2">
        <f t="shared" si="3"/>
        <v>0.67838284414698524</v>
      </c>
      <c r="K23" s="2">
        <f t="shared" si="3"/>
        <v>1.3948349344924837</v>
      </c>
      <c r="L23" s="2">
        <f t="shared" si="3"/>
        <v>2.1618454405742504</v>
      </c>
      <c r="M23" s="2">
        <f t="shared" si="3"/>
        <v>0.28834446107934841</v>
      </c>
      <c r="N23" s="2">
        <f t="shared" si="3"/>
        <v>1.3074541723751887</v>
      </c>
      <c r="O23" s="2">
        <f t="shared" si="3"/>
        <v>-1.6621474982658757E-2</v>
      </c>
      <c r="P23" s="2">
        <f t="shared" si="3"/>
        <v>1.0546093738637241</v>
      </c>
      <c r="Q23" s="2">
        <f t="shared" si="3"/>
        <v>0.2121866971256825</v>
      </c>
    </row>
    <row r="24" spans="1:17" x14ac:dyDescent="0.25">
      <c r="A24" t="str">
        <f t="shared" ref="A24:A35" si="4">+A7</f>
        <v>Consumption</v>
      </c>
      <c r="E24" t="s">
        <v>33</v>
      </c>
      <c r="F24" s="2">
        <f t="shared" ref="F24:Q31" si="5">100*(F7/$E7-1)</f>
        <v>0.58764514475662111</v>
      </c>
      <c r="G24" s="2">
        <f t="shared" si="5"/>
        <v>2.5836336864375253</v>
      </c>
      <c r="H24" s="2">
        <f t="shared" si="5"/>
        <v>3.2034512140573401</v>
      </c>
      <c r="I24" s="2">
        <f t="shared" si="5"/>
        <v>1.222691205823967</v>
      </c>
      <c r="J24" s="2">
        <f t="shared" si="5"/>
        <v>3.2278633868860762</v>
      </c>
      <c r="K24" s="2">
        <f t="shared" si="5"/>
        <v>3.855994187474221</v>
      </c>
      <c r="L24" s="2">
        <f t="shared" si="5"/>
        <v>2.0620728709474179</v>
      </c>
      <c r="M24" s="2">
        <f t="shared" si="5"/>
        <v>-0.86292175868678545</v>
      </c>
      <c r="N24" s="2">
        <f t="shared" si="5"/>
        <v>1.171950073291117</v>
      </c>
      <c r="O24" s="2">
        <f t="shared" si="5"/>
        <v>-0.15777314437245282</v>
      </c>
      <c r="P24" s="2">
        <f t="shared" si="5"/>
        <v>0.93353888429816845</v>
      </c>
      <c r="Q24" s="2">
        <f t="shared" si="5"/>
        <v>0.17990388509603328</v>
      </c>
    </row>
    <row r="25" spans="1:17" x14ac:dyDescent="0.25">
      <c r="A25" t="str">
        <f t="shared" si="4"/>
        <v>Investment</v>
      </c>
      <c r="E25" t="s">
        <v>33</v>
      </c>
      <c r="F25" s="2">
        <f t="shared" si="5"/>
        <v>-9.8721533220395123</v>
      </c>
      <c r="G25" s="2">
        <f t="shared" si="5"/>
        <v>-5.8394364448131286</v>
      </c>
      <c r="H25" s="2">
        <f t="shared" si="5"/>
        <v>-16.187896257987187</v>
      </c>
      <c r="I25" s="2">
        <f t="shared" si="5"/>
        <v>-5.1562744929800512</v>
      </c>
      <c r="J25" s="2">
        <f t="shared" si="5"/>
        <v>-0.91406126952324751</v>
      </c>
      <c r="K25" s="2">
        <f t="shared" si="5"/>
        <v>-11.514262915651452</v>
      </c>
      <c r="L25" s="2">
        <f t="shared" si="5"/>
        <v>-6.6189113227090424</v>
      </c>
      <c r="M25" s="2">
        <f t="shared" si="5"/>
        <v>-8.1532756212978406</v>
      </c>
      <c r="N25" s="2">
        <f t="shared" si="5"/>
        <v>-5.5330802828973518</v>
      </c>
      <c r="O25" s="2">
        <f t="shared" si="5"/>
        <v>-8.0097342873719057</v>
      </c>
      <c r="P25" s="2">
        <f t="shared" si="5"/>
        <v>-11.450759743875205</v>
      </c>
      <c r="Q25" s="2">
        <f t="shared" si="5"/>
        <v>-3.2037098925597141</v>
      </c>
    </row>
    <row r="26" spans="1:17" x14ac:dyDescent="0.25">
      <c r="A26" t="str">
        <f t="shared" si="4"/>
        <v>Exports</v>
      </c>
      <c r="E26" t="s">
        <v>33</v>
      </c>
      <c r="F26" s="2">
        <f t="shared" si="5"/>
        <v>10.410009114330098</v>
      </c>
      <c r="G26" s="2">
        <f t="shared" si="5"/>
        <v>-4.1410640162635399</v>
      </c>
      <c r="H26" s="2">
        <f t="shared" si="5"/>
        <v>6.6668606924949581</v>
      </c>
      <c r="I26" s="2">
        <f t="shared" si="5"/>
        <v>8.2745071486907804</v>
      </c>
      <c r="J26" s="2">
        <f t="shared" si="5"/>
        <v>-6.5477191767272842</v>
      </c>
      <c r="K26" s="2">
        <f t="shared" si="5"/>
        <v>4.5063211139312331</v>
      </c>
      <c r="L26" s="2">
        <f t="shared" si="5"/>
        <v>11.39151788237629</v>
      </c>
      <c r="M26" s="2">
        <f t="shared" si="5"/>
        <v>11.676518938107616</v>
      </c>
      <c r="N26" s="2">
        <f t="shared" si="5"/>
        <v>8.4451369579374038</v>
      </c>
      <c r="O26" s="2">
        <f t="shared" si="5"/>
        <v>7.2070118534022898</v>
      </c>
      <c r="P26" s="2">
        <f t="shared" si="5"/>
        <v>9.2468544929916519</v>
      </c>
      <c r="Q26" s="2">
        <f t="shared" si="5"/>
        <v>3.3541910206242864</v>
      </c>
    </row>
    <row r="27" spans="1:17" x14ac:dyDescent="0.25">
      <c r="A27" t="str">
        <f t="shared" si="4"/>
        <v>Imports, real</v>
      </c>
      <c r="E27" t="s">
        <v>33</v>
      </c>
      <c r="F27" s="2">
        <f t="shared" si="5"/>
        <v>-4.3801752019128504</v>
      </c>
      <c r="G27" s="2">
        <f t="shared" si="5"/>
        <v>2.0898330020649336</v>
      </c>
      <c r="H27" s="2">
        <f t="shared" si="5"/>
        <v>-2.467452117117086</v>
      </c>
      <c r="I27" s="2">
        <f t="shared" si="5"/>
        <v>-2.5023488507154301</v>
      </c>
      <c r="J27" s="2">
        <f t="shared" si="5"/>
        <v>4.0909739813311807</v>
      </c>
      <c r="K27" s="2">
        <f t="shared" si="5"/>
        <v>-0.57683208847185696</v>
      </c>
      <c r="L27" s="2">
        <f t="shared" si="5"/>
        <v>-3.0977129550521565</v>
      </c>
      <c r="M27" s="2">
        <f t="shared" si="5"/>
        <v>-5.493864423185757</v>
      </c>
      <c r="N27" s="2">
        <f t="shared" si="5"/>
        <v>-2.6498515688309521</v>
      </c>
      <c r="O27" s="2">
        <f t="shared" si="5"/>
        <v>-3.6219104497198562</v>
      </c>
      <c r="P27" s="2">
        <f t="shared" si="5"/>
        <v>-7.9558680405160569</v>
      </c>
      <c r="Q27" s="2">
        <f t="shared" si="5"/>
        <v>-1.4167262101670186</v>
      </c>
    </row>
    <row r="28" spans="1:17" x14ac:dyDescent="0.25">
      <c r="A28" t="str">
        <f t="shared" si="4"/>
        <v>Real exchange rate</v>
      </c>
      <c r="E28" t="s">
        <v>33</v>
      </c>
      <c r="F28" s="2">
        <f t="shared" si="5"/>
        <v>7.5063074635409732</v>
      </c>
      <c r="G28" s="2">
        <f t="shared" si="5"/>
        <v>4.1416214613563707</v>
      </c>
      <c r="H28" s="2">
        <f t="shared" si="5"/>
        <v>11.998690225854158</v>
      </c>
      <c r="I28" s="2">
        <f t="shared" si="5"/>
        <v>10.069254784401149</v>
      </c>
      <c r="J28" s="2">
        <f t="shared" si="5"/>
        <v>6.5486005912405831</v>
      </c>
      <c r="K28" s="2">
        <f t="shared" si="5"/>
        <v>14.591686726718622</v>
      </c>
      <c r="L28" s="2">
        <f t="shared" si="5"/>
        <v>6.3283383921281189</v>
      </c>
      <c r="M28" s="2">
        <f t="shared" si="5"/>
        <v>5.9862910871000707</v>
      </c>
      <c r="N28" s="2">
        <f t="shared" si="5"/>
        <v>9.864471450316703</v>
      </c>
      <c r="O28" s="2">
        <f t="shared" si="5"/>
        <v>11.35042157849082</v>
      </c>
      <c r="P28" s="2">
        <f t="shared" si="5"/>
        <v>8.9022809013894246</v>
      </c>
      <c r="Q28" s="2">
        <f t="shared" si="5"/>
        <v>2.4275583319641081</v>
      </c>
    </row>
    <row r="29" spans="1:17" x14ac:dyDescent="0.25">
      <c r="A29" t="str">
        <f t="shared" si="4"/>
        <v>Disposable income</v>
      </c>
      <c r="E29" t="s">
        <v>33</v>
      </c>
      <c r="F29" s="2">
        <f t="shared" si="5"/>
        <v>0.68777494276912599</v>
      </c>
      <c r="G29" s="2">
        <f t="shared" si="5"/>
        <v>2.6610270378181866</v>
      </c>
      <c r="H29" s="2">
        <f t="shared" si="5"/>
        <v>3.3856995068124007</v>
      </c>
      <c r="I29" s="2">
        <f t="shared" si="5"/>
        <v>1.3612672148154648</v>
      </c>
      <c r="J29" s="2">
        <f t="shared" si="5"/>
        <v>3.3418321257381089</v>
      </c>
      <c r="K29" s="2">
        <f t="shared" si="5"/>
        <v>4.0772379750874554</v>
      </c>
      <c r="L29" s="2">
        <f t="shared" si="5"/>
        <v>2.1618454405741838</v>
      </c>
      <c r="M29" s="2">
        <f t="shared" si="5"/>
        <v>0.28834446107932621</v>
      </c>
      <c r="N29" s="2">
        <f t="shared" si="5"/>
        <v>1.3074541723750999</v>
      </c>
      <c r="O29" s="2">
        <f t="shared" si="5"/>
        <v>-1.6621474982714268E-2</v>
      </c>
      <c r="P29" s="2">
        <f t="shared" si="5"/>
        <v>1.0546093738636131</v>
      </c>
      <c r="Q29" s="2">
        <f t="shared" si="5"/>
        <v>0.21218669712557148</v>
      </c>
    </row>
    <row r="30" spans="1:17" x14ac:dyDescent="0.25">
      <c r="A30" t="str">
        <f t="shared" si="4"/>
        <v>Interest rate %</v>
      </c>
      <c r="E30" t="s">
        <v>34</v>
      </c>
      <c r="F30" s="2">
        <f>F13-$E13</f>
        <v>0.93871596051539141</v>
      </c>
      <c r="G30" s="2">
        <f t="shared" ref="G30:Q30" si="6">G13-$E13</f>
        <v>0.51793857193724691</v>
      </c>
      <c r="H30" s="2">
        <f t="shared" si="6"/>
        <v>1.5005196729546251</v>
      </c>
      <c r="I30" s="2">
        <f t="shared" si="6"/>
        <v>1.2592303502785676</v>
      </c>
      <c r="J30" s="2">
        <f t="shared" si="6"/>
        <v>0.81894805453894604</v>
      </c>
      <c r="K30" s="2">
        <f t="shared" si="6"/>
        <v>1.8247919216927322</v>
      </c>
      <c r="L30" s="2">
        <f t="shared" si="6"/>
        <v>0.79140273444522879</v>
      </c>
      <c r="M30" s="2">
        <f t="shared" si="6"/>
        <v>0.74862733974675155</v>
      </c>
      <c r="N30" s="2">
        <f t="shared" si="6"/>
        <v>1.2336207699241308</v>
      </c>
      <c r="O30" s="2">
        <f t="shared" si="6"/>
        <v>1.4194491693897842</v>
      </c>
      <c r="P30" s="2">
        <f t="shared" si="6"/>
        <v>1.113292148998041</v>
      </c>
      <c r="Q30" s="2">
        <f t="shared" si="6"/>
        <v>0.30358305496613269</v>
      </c>
    </row>
    <row r="31" spans="1:17" x14ac:dyDescent="0.25">
      <c r="A31" t="str">
        <f t="shared" si="4"/>
        <v>Price level</v>
      </c>
      <c r="E31" t="s">
        <v>35</v>
      </c>
      <c r="F31" s="2">
        <f t="shared" si="5"/>
        <v>1.1831418978995201</v>
      </c>
      <c r="G31" s="2">
        <f t="shared" si="5"/>
        <v>-0.41132728089657844</v>
      </c>
      <c r="H31" s="2">
        <f t="shared" si="5"/>
        <v>0.81543406876043445</v>
      </c>
      <c r="I31" s="2">
        <f t="shared" si="5"/>
        <v>1.104600189893179</v>
      </c>
      <c r="J31" s="2">
        <f t="shared" si="5"/>
        <v>-0.51913853561424972</v>
      </c>
      <c r="K31" s="2">
        <f t="shared" si="5"/>
        <v>0.73443279323024413</v>
      </c>
      <c r="L31" s="2">
        <f t="shared" si="5"/>
        <v>1.5769055890739292</v>
      </c>
      <c r="M31" s="2">
        <f t="shared" si="5"/>
        <v>1.2297229108730212</v>
      </c>
      <c r="N31" s="2">
        <f t="shared" si="5"/>
        <v>1.110875790136423</v>
      </c>
      <c r="O31" s="2">
        <f t="shared" si="5"/>
        <v>0.72152313584292749</v>
      </c>
      <c r="P31" s="2">
        <f t="shared" si="5"/>
        <v>1.1403621898471217</v>
      </c>
      <c r="Q31" s="2">
        <f t="shared" si="5"/>
        <v>0.38379359776787858</v>
      </c>
    </row>
    <row r="32" spans="1:17" x14ac:dyDescent="0.25">
      <c r="A32" t="str">
        <f t="shared" si="4"/>
        <v>Fiscal deficit</v>
      </c>
      <c r="E32" t="s">
        <v>36</v>
      </c>
      <c r="F32" s="2">
        <f>F15-$E15</f>
        <v>3.0590692788582601</v>
      </c>
      <c r="G32" s="2">
        <f t="shared" ref="G32:Q32" si="7">G15-$E15</f>
        <v>444.76512784095553</v>
      </c>
      <c r="H32" s="2">
        <f t="shared" si="7"/>
        <v>455.89222702079223</v>
      </c>
      <c r="I32" s="2">
        <f t="shared" si="7"/>
        <v>18.374731421141064</v>
      </c>
      <c r="J32" s="2">
        <f t="shared" si="7"/>
        <v>460.21853965485775</v>
      </c>
      <c r="K32" s="2">
        <f t="shared" si="7"/>
        <v>474.23685303121761</v>
      </c>
      <c r="L32" s="2">
        <f t="shared" si="7"/>
        <v>-84.78417134466963</v>
      </c>
      <c r="M32" s="2">
        <f t="shared" si="7"/>
        <v>-6.0242454981681703</v>
      </c>
      <c r="N32" s="2">
        <f t="shared" si="7"/>
        <v>17.150987050087906</v>
      </c>
      <c r="O32" s="2">
        <f t="shared" si="7"/>
        <v>103.70585145823395</v>
      </c>
      <c r="P32" s="2">
        <f t="shared" si="7"/>
        <v>11.401128188799476</v>
      </c>
      <c r="Q32" s="2">
        <f t="shared" si="7"/>
        <v>3.7935277995220531</v>
      </c>
    </row>
    <row r="33" spans="1:17" x14ac:dyDescent="0.25">
      <c r="A33" t="str">
        <f t="shared" si="4"/>
        <v>Gov. spending (NIPA)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x14ac:dyDescent="0.25">
      <c r="A34" t="str">
        <f t="shared" si="4"/>
        <v>Tax rate</v>
      </c>
      <c r="E34" t="s">
        <v>36</v>
      </c>
      <c r="F34" s="2">
        <f t="shared" ref="F34:Q38" si="8">F17-$E17</f>
        <v>0</v>
      </c>
      <c r="G34" s="2">
        <f t="shared" si="8"/>
        <v>-1.9999999999999962E-2</v>
      </c>
      <c r="H34" s="2">
        <f t="shared" si="8"/>
        <v>-1.9999999999999962E-2</v>
      </c>
      <c r="I34" s="2">
        <f t="shared" si="8"/>
        <v>0</v>
      </c>
      <c r="J34" s="2">
        <f t="shared" si="8"/>
        <v>-1.999999999999999E-2</v>
      </c>
      <c r="K34" s="2">
        <f t="shared" si="8"/>
        <v>-1.999999999999999E-2</v>
      </c>
      <c r="L34" s="2">
        <f t="shared" si="8"/>
        <v>0</v>
      </c>
      <c r="M34" s="2">
        <f t="shared" si="8"/>
        <v>0</v>
      </c>
      <c r="N34" s="2">
        <f t="shared" si="8"/>
        <v>0</v>
      </c>
      <c r="O34" s="2">
        <f t="shared" si="8"/>
        <v>0</v>
      </c>
      <c r="P34" s="2">
        <f t="shared" si="8"/>
        <v>0</v>
      </c>
      <c r="Q34" s="2">
        <f t="shared" si="8"/>
        <v>0</v>
      </c>
    </row>
    <row r="35" spans="1:17" x14ac:dyDescent="0.25">
      <c r="A35" t="str">
        <f t="shared" si="4"/>
        <v>Foreign GDP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x14ac:dyDescent="0.25"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x14ac:dyDescent="0.25">
      <c r="A37" t="s">
        <v>30</v>
      </c>
      <c r="E37" t="s">
        <v>36</v>
      </c>
      <c r="F37" s="2">
        <f t="shared" si="8"/>
        <v>352.25178908283306</v>
      </c>
      <c r="G37" s="2">
        <f t="shared" si="8"/>
        <v>-149.6235511382979</v>
      </c>
      <c r="H37" s="2">
        <f t="shared" si="8"/>
        <v>216.35751543206061</v>
      </c>
      <c r="I37" s="2">
        <f t="shared" si="8"/>
        <v>253.21551690663409</v>
      </c>
      <c r="J37" s="2">
        <f t="shared" si="8"/>
        <v>-258.0872172149725</v>
      </c>
      <c r="K37" s="2">
        <f t="shared" si="8"/>
        <v>116.41226772935124</v>
      </c>
      <c r="L37" s="2">
        <f t="shared" si="8"/>
        <v>339.10677580801848</v>
      </c>
      <c r="M37" s="2">
        <f t="shared" si="8"/>
        <v>410.98758686698693</v>
      </c>
      <c r="N37" s="2">
        <f t="shared" si="8"/>
        <v>261.05925771864622</v>
      </c>
      <c r="O37" s="2">
        <f t="shared" si="8"/>
        <v>259.98613082306474</v>
      </c>
      <c r="P37" s="2">
        <f t="shared" si="8"/>
        <v>424.0418321563975</v>
      </c>
      <c r="Q37" s="2">
        <f t="shared" si="8"/>
        <v>113.64601942734544</v>
      </c>
    </row>
    <row r="38" spans="1:17" x14ac:dyDescent="0.25">
      <c r="A38" t="s">
        <v>31</v>
      </c>
      <c r="E38" t="s">
        <v>36</v>
      </c>
      <c r="F38" s="2">
        <f t="shared" si="8"/>
        <v>443.45595200396428</v>
      </c>
      <c r="G38" s="2">
        <f t="shared" si="8"/>
        <v>-94.131015901751198</v>
      </c>
      <c r="H38" s="2">
        <f t="shared" si="8"/>
        <v>359.12453555139109</v>
      </c>
      <c r="I38" s="2">
        <f t="shared" si="8"/>
        <v>375.07914262181566</v>
      </c>
      <c r="J38" s="2">
        <f t="shared" si="8"/>
        <v>-170.64029960684775</v>
      </c>
      <c r="K38" s="2">
        <f t="shared" si="8"/>
        <v>289.40789489647523</v>
      </c>
      <c r="L38" s="2">
        <f t="shared" si="8"/>
        <v>417.89703954546485</v>
      </c>
      <c r="M38" s="2">
        <f t="shared" si="8"/>
        <v>483.89447901939457</v>
      </c>
      <c r="N38" s="2">
        <f t="shared" si="8"/>
        <v>380.48483053964674</v>
      </c>
      <c r="O38" s="2">
        <f t="shared" si="8"/>
        <v>394.20996466250199</v>
      </c>
      <c r="P38" s="2">
        <f t="shared" si="8"/>
        <v>526.80921495001667</v>
      </c>
      <c r="Q38" s="2">
        <f t="shared" si="8"/>
        <v>145.56435561144599</v>
      </c>
    </row>
    <row r="40" spans="1:17" x14ac:dyDescent="0.25">
      <c r="E40" t="s">
        <v>37</v>
      </c>
      <c r="F40" s="4" t="s">
        <v>38</v>
      </c>
      <c r="G40" s="4" t="s">
        <v>39</v>
      </c>
      <c r="H40" s="4" t="s">
        <v>40</v>
      </c>
      <c r="I40" s="4" t="s">
        <v>41</v>
      </c>
      <c r="J40" s="4" t="s">
        <v>42</v>
      </c>
      <c r="K40" s="4" t="s">
        <v>43</v>
      </c>
      <c r="L40" s="4" t="s">
        <v>44</v>
      </c>
      <c r="M40" s="4" t="s">
        <v>45</v>
      </c>
      <c r="N40" s="4" t="s">
        <v>46</v>
      </c>
      <c r="O40" s="4" t="s">
        <v>47</v>
      </c>
      <c r="P40" s="4" t="s">
        <v>48</v>
      </c>
      <c r="Q40" s="4" t="s">
        <v>49</v>
      </c>
    </row>
    <row r="41" spans="1:17" x14ac:dyDescent="0.25">
      <c r="D41" t="s">
        <v>50</v>
      </c>
      <c r="E41" s="1">
        <f>+E6-E7-E16</f>
        <v>2533.1741816477388</v>
      </c>
      <c r="F41" s="1">
        <f t="shared" ref="F41:Q41" si="9">+F6-F7-F16</f>
        <v>2585.9084521589921</v>
      </c>
      <c r="G41" s="1">
        <f t="shared" si="9"/>
        <v>2206.3935697215584</v>
      </c>
      <c r="H41" s="1">
        <f t="shared" si="9"/>
        <v>2258.4066521496552</v>
      </c>
      <c r="I41" s="1">
        <f t="shared" si="9"/>
        <v>2629.9440287770758</v>
      </c>
      <c r="J41" s="1">
        <f t="shared" si="9"/>
        <v>2247.3575199763218</v>
      </c>
      <c r="K41" s="1">
        <f t="shared" si="9"/>
        <v>2300.2515960766068</v>
      </c>
      <c r="L41" s="1">
        <f t="shared" si="9"/>
        <v>2671.5089447656937</v>
      </c>
      <c r="M41" s="1">
        <f t="shared" si="9"/>
        <v>2696.7921145110286</v>
      </c>
      <c r="N41" s="1">
        <f t="shared" si="9"/>
        <v>2626.4255201737978</v>
      </c>
      <c r="O41" s="1">
        <f t="shared" si="9"/>
        <v>2550.2148674663822</v>
      </c>
      <c r="P41" s="1">
        <f t="shared" si="9"/>
        <v>2609.8935316722836</v>
      </c>
      <c r="Q41" s="1">
        <f t="shared" si="9"/>
        <v>2549.620848974062</v>
      </c>
    </row>
    <row r="42" spans="1:17" x14ac:dyDescent="0.25">
      <c r="D42" t="s">
        <v>51</v>
      </c>
    </row>
    <row r="43" spans="1:17" x14ac:dyDescent="0.25">
      <c r="D43" s="5" t="s">
        <v>46</v>
      </c>
      <c r="F43" s="1">
        <f>+F8-$E8</f>
        <v>-299.50456289534122</v>
      </c>
      <c r="G43" s="1">
        <f t="shared" ref="G43:Q43" si="10">+G8-$E8</f>
        <v>-177.15870113710571</v>
      </c>
      <c r="H43" s="1">
        <f t="shared" si="10"/>
        <v>-491.11360356607111</v>
      </c>
      <c r="I43" s="1">
        <f t="shared" si="10"/>
        <v>-156.4327141010549</v>
      </c>
      <c r="J43" s="1">
        <f t="shared" si="10"/>
        <v>-27.731084805676801</v>
      </c>
      <c r="K43" s="1">
        <f t="shared" si="10"/>
        <v>-349.32341193641196</v>
      </c>
      <c r="L43" s="1">
        <f t="shared" si="10"/>
        <v>-200.80666070342704</v>
      </c>
      <c r="M43" s="1">
        <f t="shared" si="10"/>
        <v>-247.35669832744907</v>
      </c>
      <c r="N43" s="1">
        <f t="shared" si="10"/>
        <v>-167.86436935641541</v>
      </c>
      <c r="O43" s="1">
        <f t="shared" si="10"/>
        <v>-243.00189516825139</v>
      </c>
      <c r="P43" s="1">
        <f t="shared" si="10"/>
        <v>-347.39683228505555</v>
      </c>
      <c r="Q43" s="1">
        <f t="shared" si="10"/>
        <v>-97.195181204534492</v>
      </c>
    </row>
    <row r="44" spans="1:17" x14ac:dyDescent="0.25">
      <c r="D44" t="s">
        <v>52</v>
      </c>
      <c r="F44" s="1">
        <f>+F41-$E41</f>
        <v>52.734270511253271</v>
      </c>
      <c r="G44" s="1">
        <f t="shared" ref="G44:Q44" si="11">+G41-$E41</f>
        <v>-326.78061192618043</v>
      </c>
      <c r="H44" s="1">
        <f t="shared" si="11"/>
        <v>-274.7675294980836</v>
      </c>
      <c r="I44" s="1">
        <f t="shared" si="11"/>
        <v>96.769847129336995</v>
      </c>
      <c r="J44" s="1">
        <f t="shared" si="11"/>
        <v>-285.81666167141702</v>
      </c>
      <c r="K44" s="1">
        <f t="shared" si="11"/>
        <v>-232.922585571132</v>
      </c>
      <c r="L44" s="1">
        <f t="shared" si="11"/>
        <v>138.33476311795494</v>
      </c>
      <c r="M44" s="1">
        <f t="shared" si="11"/>
        <v>163.61793286328975</v>
      </c>
      <c r="N44" s="1">
        <f t="shared" si="11"/>
        <v>93.251338526059044</v>
      </c>
      <c r="O44" s="1">
        <f t="shared" si="11"/>
        <v>17.040685818643396</v>
      </c>
      <c r="P44" s="1">
        <f t="shared" si="11"/>
        <v>76.719350024544838</v>
      </c>
      <c r="Q44" s="1">
        <f t="shared" si="11"/>
        <v>16.446667326323222</v>
      </c>
    </row>
    <row r="45" spans="1:17" x14ac:dyDescent="0.25">
      <c r="D45" t="s">
        <v>53</v>
      </c>
      <c r="F45" s="1">
        <f>+F43-F44</f>
        <v>-352.23883340659449</v>
      </c>
      <c r="G45" s="1">
        <f t="shared" ref="G45:Q45" si="12">+G43-G44</f>
        <v>149.62191078907472</v>
      </c>
      <c r="H45" s="1">
        <f t="shared" si="12"/>
        <v>-216.3460740679875</v>
      </c>
      <c r="I45" s="1">
        <f t="shared" si="12"/>
        <v>-253.20256123039189</v>
      </c>
      <c r="J45" s="1">
        <f t="shared" si="12"/>
        <v>258.08557686574022</v>
      </c>
      <c r="K45" s="1">
        <f t="shared" si="12"/>
        <v>-116.40082636527995</v>
      </c>
      <c r="L45" s="1">
        <f t="shared" si="12"/>
        <v>-339.14142382138198</v>
      </c>
      <c r="M45" s="1">
        <f t="shared" si="12"/>
        <v>-410.97463119073882</v>
      </c>
      <c r="N45" s="1">
        <f t="shared" si="12"/>
        <v>-261.11570788247445</v>
      </c>
      <c r="O45" s="1">
        <f t="shared" si="12"/>
        <v>-260.04258098689479</v>
      </c>
      <c r="P45" s="1">
        <f t="shared" si="12"/>
        <v>-424.11618230960039</v>
      </c>
      <c r="Q45" s="1">
        <f t="shared" si="12"/>
        <v>-113.64184853085771</v>
      </c>
    </row>
    <row r="46" spans="1:17" x14ac:dyDescent="0.25">
      <c r="D46" t="s">
        <v>54</v>
      </c>
      <c r="F46" s="1">
        <f>+F10-$E10</f>
        <v>-119.76322361565644</v>
      </c>
      <c r="G46" s="1">
        <f t="shared" ref="G46:Q46" si="13">+G10-$E10</f>
        <v>57.140439733182575</v>
      </c>
      <c r="H46" s="1">
        <f t="shared" si="13"/>
        <v>-67.465342375840919</v>
      </c>
      <c r="I46" s="1">
        <f t="shared" si="13"/>
        <v>-68.419492636216091</v>
      </c>
      <c r="J46" s="1">
        <f t="shared" si="13"/>
        <v>111.8558525964977</v>
      </c>
      <c r="K46" s="1">
        <f t="shared" si="13"/>
        <v>-15.771805285362007</v>
      </c>
      <c r="L46" s="1">
        <f t="shared" si="13"/>
        <v>-84.698002301600354</v>
      </c>
      <c r="M46" s="1">
        <f t="shared" si="13"/>
        <v>-150.21383462943641</v>
      </c>
      <c r="N46" s="1">
        <f t="shared" si="13"/>
        <v>-72.452527891488899</v>
      </c>
      <c r="O46" s="1">
        <f t="shared" si="13"/>
        <v>-99.030666836397359</v>
      </c>
      <c r="P46" s="1">
        <f t="shared" si="13"/>
        <v>-217.53020353543752</v>
      </c>
      <c r="Q46" s="1">
        <f t="shared" si="13"/>
        <v>-38.736281104987938</v>
      </c>
    </row>
    <row r="47" spans="1:17" x14ac:dyDescent="0.25">
      <c r="D47" t="s">
        <v>55</v>
      </c>
      <c r="F47" s="1">
        <f>+F9-$E9</f>
        <v>232.48856546717661</v>
      </c>
      <c r="G47" s="1">
        <f t="shared" ref="G47:Q47" si="14">+G9-$E9</f>
        <v>-92.483111405115324</v>
      </c>
      <c r="H47" s="1">
        <f t="shared" si="14"/>
        <v>148.89217305621969</v>
      </c>
      <c r="I47" s="1">
        <f t="shared" si="14"/>
        <v>184.796024270418</v>
      </c>
      <c r="J47" s="1">
        <f t="shared" si="14"/>
        <v>-146.2313646184748</v>
      </c>
      <c r="K47" s="1">
        <f t="shared" si="14"/>
        <v>100.64046244398924</v>
      </c>
      <c r="L47" s="1">
        <f t="shared" si="14"/>
        <v>254.40877350641813</v>
      </c>
      <c r="M47" s="1">
        <f t="shared" si="14"/>
        <v>260.77375223755053</v>
      </c>
      <c r="N47" s="1">
        <f t="shared" si="14"/>
        <v>188.60672982715732</v>
      </c>
      <c r="O47" s="1">
        <f t="shared" si="14"/>
        <v>160.95546398666738</v>
      </c>
      <c r="P47" s="1">
        <f t="shared" si="14"/>
        <v>206.51162862095998</v>
      </c>
      <c r="Q47" s="1">
        <f t="shared" si="14"/>
        <v>74.909738322357498</v>
      </c>
    </row>
    <row r="48" spans="1:17" x14ac:dyDescent="0.25">
      <c r="D48" t="s">
        <v>56</v>
      </c>
      <c r="F48" s="1">
        <f>+F46-F47</f>
        <v>-352.25178908283306</v>
      </c>
      <c r="G48" s="1">
        <f t="shared" ref="G48:P48" si="15">+G46-G47</f>
        <v>149.6235511382979</v>
      </c>
      <c r="H48" s="1">
        <f t="shared" si="15"/>
        <v>-216.35751543206061</v>
      </c>
      <c r="I48" s="1">
        <f t="shared" si="15"/>
        <v>-253.21551690663409</v>
      </c>
      <c r="J48" s="1">
        <f t="shared" si="15"/>
        <v>258.0872172149725</v>
      </c>
      <c r="K48" s="1">
        <f t="shared" si="15"/>
        <v>-116.41226772935124</v>
      </c>
      <c r="L48" s="1">
        <f t="shared" si="15"/>
        <v>-339.10677580801848</v>
      </c>
      <c r="M48" s="1">
        <f t="shared" si="15"/>
        <v>-410.98758686698693</v>
      </c>
      <c r="N48" s="1">
        <f t="shared" si="15"/>
        <v>-261.05925771864622</v>
      </c>
      <c r="O48" s="1">
        <f t="shared" si="15"/>
        <v>-259.98613082306474</v>
      </c>
      <c r="P48" s="1">
        <f t="shared" si="15"/>
        <v>-424.0418321563975</v>
      </c>
      <c r="Q48" s="1">
        <f>+Q46-Q47</f>
        <v>-113.64601942734544</v>
      </c>
    </row>
    <row r="49" spans="4:17" x14ac:dyDescent="0.25">
      <c r="F49" s="6">
        <f>F48-F45</f>
        <v>-1.2955676238561864E-2</v>
      </c>
      <c r="G49" s="6">
        <f t="shared" ref="G49:Q49" si="16">G48-G45</f>
        <v>1.6403492231802375E-3</v>
      </c>
      <c r="H49" s="6">
        <f t="shared" si="16"/>
        <v>-1.1441364073107252E-2</v>
      </c>
      <c r="I49" s="6">
        <f t="shared" si="16"/>
        <v>-1.2955676242199843E-2</v>
      </c>
      <c r="J49" s="6">
        <f t="shared" si="16"/>
        <v>1.6403492322751845E-3</v>
      </c>
      <c r="K49" s="6">
        <f t="shared" si="16"/>
        <v>-1.1441364071288262E-2</v>
      </c>
      <c r="L49" s="6">
        <f t="shared" si="16"/>
        <v>3.4648013363494101E-2</v>
      </c>
      <c r="M49" s="6">
        <f t="shared" si="16"/>
        <v>-1.2955676248111558E-2</v>
      </c>
      <c r="N49" s="6">
        <f t="shared" si="16"/>
        <v>5.645016382823087E-2</v>
      </c>
      <c r="O49" s="6">
        <f t="shared" si="16"/>
        <v>5.645016383004986E-2</v>
      </c>
      <c r="P49" s="6">
        <f t="shared" si="16"/>
        <v>7.4350153202885849E-2</v>
      </c>
      <c r="Q49" s="6">
        <f t="shared" si="16"/>
        <v>-4.1708964877216204E-3</v>
      </c>
    </row>
    <row r="51" spans="4:17" x14ac:dyDescent="0.25">
      <c r="E51" t="s">
        <v>50</v>
      </c>
    </row>
    <row r="52" spans="4:17" x14ac:dyDescent="0.25">
      <c r="D52" t="s">
        <v>37</v>
      </c>
      <c r="E52" s="1">
        <v>2533.1741816477388</v>
      </c>
    </row>
    <row r="53" spans="4:17" x14ac:dyDescent="0.25">
      <c r="D53" t="s">
        <v>38</v>
      </c>
      <c r="E53" s="1">
        <v>2585.9084521589921</v>
      </c>
    </row>
    <row r="54" spans="4:17" x14ac:dyDescent="0.25">
      <c r="D54" t="s">
        <v>39</v>
      </c>
      <c r="E54" s="1">
        <v>2206.3935697215584</v>
      </c>
    </row>
    <row r="55" spans="4:17" x14ac:dyDescent="0.25">
      <c r="D55" t="s">
        <v>40</v>
      </c>
      <c r="E55" s="1">
        <v>2258.4066521496552</v>
      </c>
    </row>
    <row r="56" spans="4:17" x14ac:dyDescent="0.25">
      <c r="D56" t="s">
        <v>41</v>
      </c>
      <c r="E56" s="1">
        <v>2629.9440287770758</v>
      </c>
    </row>
    <row r="57" spans="4:17" x14ac:dyDescent="0.25">
      <c r="D57" t="s">
        <v>42</v>
      </c>
      <c r="E57" s="1">
        <v>2247.3575199763218</v>
      </c>
    </row>
    <row r="58" spans="4:17" x14ac:dyDescent="0.25">
      <c r="D58" t="s">
        <v>43</v>
      </c>
      <c r="E58" s="1">
        <v>2300.2515960766068</v>
      </c>
    </row>
    <row r="59" spans="4:17" x14ac:dyDescent="0.25">
      <c r="D59" t="s">
        <v>44</v>
      </c>
      <c r="E59" s="1">
        <v>2671.5089447656937</v>
      </c>
    </row>
    <row r="60" spans="4:17" x14ac:dyDescent="0.25">
      <c r="D60" t="s">
        <v>45</v>
      </c>
      <c r="E60" s="1">
        <v>2696.7921145110286</v>
      </c>
    </row>
    <row r="61" spans="4:17" x14ac:dyDescent="0.25">
      <c r="D61" t="s">
        <v>46</v>
      </c>
      <c r="E61" s="1">
        <v>2626.4255201737978</v>
      </c>
    </row>
    <row r="62" spans="4:17" x14ac:dyDescent="0.25">
      <c r="D62" t="s">
        <v>47</v>
      </c>
      <c r="E62" s="1">
        <v>2550.2148674663822</v>
      </c>
    </row>
    <row r="63" spans="4:17" x14ac:dyDescent="0.25">
      <c r="D63" t="s">
        <v>48</v>
      </c>
      <c r="E63" s="1">
        <v>2609.9672865867042</v>
      </c>
    </row>
    <row r="64" spans="4:17" x14ac:dyDescent="0.25">
      <c r="D64" t="s">
        <v>49</v>
      </c>
      <c r="E64" s="1">
        <v>2549.620848974062</v>
      </c>
    </row>
  </sheetData>
  <pageMargins left="0.7" right="0.7" top="0.75" bottom="0.75" header="0.3" footer="0.3"/>
  <pageSetup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26"/>
  <sheetViews>
    <sheetView workbookViewId="0">
      <selection activeCell="R3" sqref="R3"/>
    </sheetView>
  </sheetViews>
  <sheetFormatPr defaultRowHeight="15" x14ac:dyDescent="0.25"/>
  <cols>
    <col min="1" max="1" width="10.42578125" style="8" customWidth="1"/>
    <col min="2" max="16" width="7.7109375" style="8" customWidth="1"/>
    <col min="17" max="16384" width="9.140625" style="8"/>
  </cols>
  <sheetData>
    <row r="2" spans="1:18" x14ac:dyDescent="0.25">
      <c r="A2" s="11" t="s">
        <v>57</v>
      </c>
    </row>
    <row r="3" spans="1:18" ht="15.75" customHeight="1" x14ac:dyDescent="0.25">
      <c r="A3" s="17" t="s">
        <v>58</v>
      </c>
      <c r="B3" s="88" t="s">
        <v>194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17" t="s">
        <v>58</v>
      </c>
      <c r="P3" s="17" t="s">
        <v>58</v>
      </c>
      <c r="R3" s="78"/>
    </row>
    <row r="4" spans="1:18" ht="18" x14ac:dyDescent="0.25">
      <c r="A4" s="9"/>
      <c r="B4" s="48" t="s">
        <v>59</v>
      </c>
      <c r="C4" s="48" t="s">
        <v>40</v>
      </c>
      <c r="D4" s="48" t="s">
        <v>46</v>
      </c>
      <c r="E4" s="48" t="s">
        <v>55</v>
      </c>
      <c r="F4" s="48" t="s">
        <v>54</v>
      </c>
      <c r="G4" s="48" t="s">
        <v>42</v>
      </c>
      <c r="H4" s="48" t="s">
        <v>60</v>
      </c>
      <c r="I4" s="48" t="s">
        <v>61</v>
      </c>
      <c r="J4" s="48" t="s">
        <v>62</v>
      </c>
      <c r="K4" s="48" t="s">
        <v>44</v>
      </c>
      <c r="L4" s="49" t="s">
        <v>63</v>
      </c>
      <c r="M4" s="48" t="s">
        <v>64</v>
      </c>
      <c r="N4" s="48" t="s">
        <v>65</v>
      </c>
      <c r="O4" s="9"/>
      <c r="P4" s="9"/>
    </row>
    <row r="5" spans="1:18" ht="30.75" customHeight="1" x14ac:dyDescent="0.25">
      <c r="A5" s="16" t="s">
        <v>66</v>
      </c>
      <c r="B5" s="79" t="s">
        <v>38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10" t="s">
        <v>58</v>
      </c>
      <c r="P5" s="44" t="s">
        <v>48</v>
      </c>
    </row>
    <row r="6" spans="1:18" ht="15.75" x14ac:dyDescent="0.25">
      <c r="A6" s="12">
        <v>1</v>
      </c>
      <c r="B6" s="12">
        <v>1</v>
      </c>
      <c r="C6" s="12">
        <v>-1</v>
      </c>
      <c r="D6" s="12">
        <v>-1</v>
      </c>
      <c r="E6" s="12">
        <v>-1</v>
      </c>
      <c r="F6" s="12">
        <v>1</v>
      </c>
      <c r="G6" s="12" t="s">
        <v>58</v>
      </c>
      <c r="H6" s="12" t="s">
        <v>58</v>
      </c>
      <c r="I6" s="12" t="s">
        <v>58</v>
      </c>
      <c r="J6" s="12" t="s">
        <v>58</v>
      </c>
      <c r="K6" s="12">
        <v>-1</v>
      </c>
      <c r="L6" s="12" t="s">
        <v>58</v>
      </c>
      <c r="M6" s="12" t="s">
        <v>58</v>
      </c>
      <c r="N6" s="12" t="s">
        <v>58</v>
      </c>
      <c r="O6" s="14" t="s">
        <v>67</v>
      </c>
      <c r="P6" s="12">
        <v>0</v>
      </c>
    </row>
    <row r="7" spans="1:18" ht="18.75" x14ac:dyDescent="0.35">
      <c r="A7" s="12">
        <v>2</v>
      </c>
      <c r="B7" s="14" t="s">
        <v>68</v>
      </c>
      <c r="C7" s="12" t="s">
        <v>58</v>
      </c>
      <c r="D7" s="12" t="s">
        <v>58</v>
      </c>
      <c r="E7" s="12" t="s">
        <v>58</v>
      </c>
      <c r="F7" s="12">
        <v>1</v>
      </c>
      <c r="G7" s="14" t="s">
        <v>69</v>
      </c>
      <c r="H7" s="12" t="s">
        <v>58</v>
      </c>
      <c r="I7" s="12" t="s">
        <v>58</v>
      </c>
      <c r="J7" s="12" t="s">
        <v>58</v>
      </c>
      <c r="K7" s="12" t="s">
        <v>58</v>
      </c>
      <c r="L7" s="12" t="s">
        <v>58</v>
      </c>
      <c r="M7" s="12" t="s">
        <v>58</v>
      </c>
      <c r="N7" s="12" t="s">
        <v>58</v>
      </c>
      <c r="O7" s="14" t="s">
        <v>67</v>
      </c>
      <c r="P7" s="13" t="s">
        <v>70</v>
      </c>
    </row>
    <row r="8" spans="1:18" ht="18.75" x14ac:dyDescent="0.35">
      <c r="A8" s="12">
        <v>3</v>
      </c>
      <c r="B8" s="12" t="s">
        <v>58</v>
      </c>
      <c r="C8" s="12" t="s">
        <v>58</v>
      </c>
      <c r="D8" s="12" t="s">
        <v>58</v>
      </c>
      <c r="E8" s="12">
        <v>1</v>
      </c>
      <c r="F8" s="12" t="s">
        <v>58</v>
      </c>
      <c r="G8" s="13" t="s">
        <v>71</v>
      </c>
      <c r="H8" s="12" t="s">
        <v>58</v>
      </c>
      <c r="I8" s="12" t="s">
        <v>58</v>
      </c>
      <c r="J8" s="12" t="s">
        <v>58</v>
      </c>
      <c r="K8" s="12" t="s">
        <v>58</v>
      </c>
      <c r="L8" s="12" t="s">
        <v>58</v>
      </c>
      <c r="M8" s="14" t="s">
        <v>72</v>
      </c>
      <c r="N8" s="12" t="s">
        <v>58</v>
      </c>
      <c r="O8" s="14" t="s">
        <v>67</v>
      </c>
      <c r="P8" s="13" t="s">
        <v>73</v>
      </c>
    </row>
    <row r="9" spans="1:18" ht="18.75" x14ac:dyDescent="0.35">
      <c r="A9" s="12">
        <v>4</v>
      </c>
      <c r="B9" s="12" t="s">
        <v>58</v>
      </c>
      <c r="C9" s="12">
        <v>1</v>
      </c>
      <c r="D9" s="12" t="s">
        <v>58</v>
      </c>
      <c r="E9" s="12" t="s">
        <v>58</v>
      </c>
      <c r="F9" s="12" t="s">
        <v>58</v>
      </c>
      <c r="G9" s="12" t="s">
        <v>58</v>
      </c>
      <c r="H9" s="14" t="s">
        <v>74</v>
      </c>
      <c r="I9" s="14" t="s">
        <v>75</v>
      </c>
      <c r="J9" s="12" t="s">
        <v>58</v>
      </c>
      <c r="K9" s="12" t="s">
        <v>58</v>
      </c>
      <c r="L9" s="12" t="s">
        <v>58</v>
      </c>
      <c r="M9" s="12" t="s">
        <v>58</v>
      </c>
      <c r="N9" s="12" t="s">
        <v>58</v>
      </c>
      <c r="O9" s="14" t="s">
        <v>67</v>
      </c>
      <c r="P9" s="13" t="s">
        <v>76</v>
      </c>
    </row>
    <row r="10" spans="1:18" ht="15.75" x14ac:dyDescent="0.25">
      <c r="A10" s="12">
        <v>5</v>
      </c>
      <c r="B10" s="13" t="s">
        <v>77</v>
      </c>
      <c r="C10" s="12" t="s">
        <v>58</v>
      </c>
      <c r="D10" s="12" t="s">
        <v>58</v>
      </c>
      <c r="E10" s="12" t="s">
        <v>58</v>
      </c>
      <c r="F10" s="12" t="s">
        <v>58</v>
      </c>
      <c r="G10" s="12" t="s">
        <v>58</v>
      </c>
      <c r="H10" s="12">
        <v>1</v>
      </c>
      <c r="I10" s="12" t="s">
        <v>58</v>
      </c>
      <c r="J10" s="12" t="s">
        <v>58</v>
      </c>
      <c r="K10" s="12" t="s">
        <v>58</v>
      </c>
      <c r="L10" s="12" t="s">
        <v>58</v>
      </c>
      <c r="M10" s="12" t="s">
        <v>58</v>
      </c>
      <c r="N10" s="12" t="s">
        <v>58</v>
      </c>
      <c r="O10" s="14" t="s">
        <v>67</v>
      </c>
      <c r="P10" s="12">
        <v>0</v>
      </c>
    </row>
    <row r="11" spans="1:18" ht="18.75" x14ac:dyDescent="0.35">
      <c r="A11" s="12">
        <v>6</v>
      </c>
      <c r="B11" s="14" t="s">
        <v>78</v>
      </c>
      <c r="C11" s="12" t="s">
        <v>58</v>
      </c>
      <c r="D11" s="12">
        <v>1</v>
      </c>
      <c r="E11" s="12" t="s">
        <v>58</v>
      </c>
      <c r="F11" s="12" t="s">
        <v>58</v>
      </c>
      <c r="G11" s="12" t="s">
        <v>58</v>
      </c>
      <c r="H11" s="12" t="s">
        <v>58</v>
      </c>
      <c r="I11" s="13" t="s">
        <v>79</v>
      </c>
      <c r="J11" s="12" t="s">
        <v>58</v>
      </c>
      <c r="K11" s="12" t="s">
        <v>58</v>
      </c>
      <c r="L11" s="12" t="s">
        <v>58</v>
      </c>
      <c r="M11" s="12" t="s">
        <v>58</v>
      </c>
      <c r="N11" s="12" t="s">
        <v>58</v>
      </c>
      <c r="O11" s="14" t="s">
        <v>67</v>
      </c>
      <c r="P11" s="13" t="s">
        <v>80</v>
      </c>
    </row>
    <row r="12" spans="1:18" ht="18.75" x14ac:dyDescent="0.35">
      <c r="A12" s="12">
        <v>7</v>
      </c>
      <c r="B12" s="12" t="s">
        <v>58</v>
      </c>
      <c r="C12" s="12" t="s">
        <v>58</v>
      </c>
      <c r="D12" s="12" t="s">
        <v>58</v>
      </c>
      <c r="E12" s="12" t="s">
        <v>58</v>
      </c>
      <c r="F12" s="12" t="s">
        <v>58</v>
      </c>
      <c r="G12" s="12">
        <v>1</v>
      </c>
      <c r="H12" s="12" t="s">
        <v>58</v>
      </c>
      <c r="I12" s="14" t="s">
        <v>81</v>
      </c>
      <c r="J12" s="12" t="s">
        <v>58</v>
      </c>
      <c r="K12" s="12" t="s">
        <v>58</v>
      </c>
      <c r="L12" s="12" t="s">
        <v>58</v>
      </c>
      <c r="M12" s="12" t="s">
        <v>58</v>
      </c>
      <c r="N12" s="12" t="s">
        <v>58</v>
      </c>
      <c r="O12" s="14" t="s">
        <v>67</v>
      </c>
      <c r="P12" s="13" t="s">
        <v>82</v>
      </c>
    </row>
    <row r="13" spans="1:18" ht="18.75" x14ac:dyDescent="0.35">
      <c r="A13" s="12">
        <v>8</v>
      </c>
      <c r="B13" s="14" t="s">
        <v>83</v>
      </c>
      <c r="C13" s="12" t="s">
        <v>58</v>
      </c>
      <c r="D13" s="12" t="s">
        <v>58</v>
      </c>
      <c r="E13" s="12" t="s">
        <v>58</v>
      </c>
      <c r="F13" s="12" t="s">
        <v>58</v>
      </c>
      <c r="G13" s="12" t="s">
        <v>58</v>
      </c>
      <c r="H13" s="12" t="s">
        <v>58</v>
      </c>
      <c r="I13" s="12">
        <v>1</v>
      </c>
      <c r="J13" s="14" t="s">
        <v>84</v>
      </c>
      <c r="K13" s="12" t="s">
        <v>58</v>
      </c>
      <c r="L13" s="12" t="s">
        <v>58</v>
      </c>
      <c r="M13" s="12" t="s">
        <v>58</v>
      </c>
      <c r="N13" s="14" t="s">
        <v>85</v>
      </c>
      <c r="O13" s="14" t="s">
        <v>67</v>
      </c>
      <c r="P13" s="13" t="s">
        <v>86</v>
      </c>
    </row>
    <row r="14" spans="1:18" ht="18.75" x14ac:dyDescent="0.35">
      <c r="A14" s="12">
        <v>9</v>
      </c>
      <c r="B14" s="14" t="s">
        <v>87</v>
      </c>
      <c r="C14" s="12" t="s">
        <v>58</v>
      </c>
      <c r="D14" s="12" t="s">
        <v>58</v>
      </c>
      <c r="E14" s="12" t="s">
        <v>58</v>
      </c>
      <c r="F14" s="12" t="s">
        <v>58</v>
      </c>
      <c r="G14" s="13" t="s">
        <v>44</v>
      </c>
      <c r="H14" s="12" t="s">
        <v>58</v>
      </c>
      <c r="I14" s="12" t="s">
        <v>58</v>
      </c>
      <c r="J14" s="12" t="s">
        <v>58</v>
      </c>
      <c r="K14" s="12" t="s">
        <v>58</v>
      </c>
      <c r="L14" s="12" t="s">
        <v>58</v>
      </c>
      <c r="M14" s="12" t="s">
        <v>58</v>
      </c>
      <c r="N14" s="12">
        <v>1</v>
      </c>
      <c r="O14" s="14" t="s">
        <v>67</v>
      </c>
      <c r="P14" s="13" t="s">
        <v>88</v>
      </c>
    </row>
    <row r="15" spans="1:18" ht="18.75" x14ac:dyDescent="0.35">
      <c r="A15" s="12">
        <v>10</v>
      </c>
      <c r="B15" s="13" t="s">
        <v>63</v>
      </c>
      <c r="C15" s="12" t="s">
        <v>58</v>
      </c>
      <c r="D15" s="12" t="s">
        <v>58</v>
      </c>
      <c r="E15" s="12" t="s">
        <v>58</v>
      </c>
      <c r="F15" s="12" t="s">
        <v>58</v>
      </c>
      <c r="G15" s="12" t="s">
        <v>58</v>
      </c>
      <c r="H15" s="12" t="s">
        <v>58</v>
      </c>
      <c r="I15" s="50" t="s">
        <v>179</v>
      </c>
      <c r="J15" s="12">
        <v>1</v>
      </c>
      <c r="K15" s="12">
        <v>-1</v>
      </c>
      <c r="L15" s="12" t="s">
        <v>58</v>
      </c>
      <c r="M15" s="12" t="s">
        <v>58</v>
      </c>
      <c r="N15" s="12" t="s">
        <v>58</v>
      </c>
      <c r="O15" s="14" t="s">
        <v>67</v>
      </c>
      <c r="P15" s="13" t="s">
        <v>89</v>
      </c>
    </row>
    <row r="16" spans="1:18" ht="18.75" x14ac:dyDescent="0.35">
      <c r="A16" s="12">
        <v>11</v>
      </c>
      <c r="B16" s="12" t="s">
        <v>58</v>
      </c>
      <c r="C16" s="12" t="s">
        <v>58</v>
      </c>
      <c r="D16" s="12" t="s">
        <v>58</v>
      </c>
      <c r="E16" s="12" t="s">
        <v>58</v>
      </c>
      <c r="F16" s="12" t="s">
        <v>58</v>
      </c>
      <c r="G16" s="12" t="s">
        <v>58</v>
      </c>
      <c r="H16" s="12" t="s">
        <v>58</v>
      </c>
      <c r="I16" s="12" t="s">
        <v>58</v>
      </c>
      <c r="J16" s="12" t="s">
        <v>58</v>
      </c>
      <c r="K16" s="12">
        <v>1</v>
      </c>
      <c r="L16" s="12" t="s">
        <v>58</v>
      </c>
      <c r="M16" s="12" t="s">
        <v>58</v>
      </c>
      <c r="N16" s="12" t="s">
        <v>58</v>
      </c>
      <c r="O16" s="14" t="s">
        <v>67</v>
      </c>
      <c r="P16" s="12" t="s">
        <v>90</v>
      </c>
    </row>
    <row r="17" spans="1:16" ht="18.75" x14ac:dyDescent="0.35">
      <c r="A17" s="12">
        <v>12</v>
      </c>
      <c r="B17" s="12" t="s">
        <v>58</v>
      </c>
      <c r="C17" s="12" t="s">
        <v>58</v>
      </c>
      <c r="D17" s="12" t="s">
        <v>58</v>
      </c>
      <c r="E17" s="12" t="s">
        <v>58</v>
      </c>
      <c r="F17" s="12" t="s">
        <v>58</v>
      </c>
      <c r="G17" s="12" t="s">
        <v>58</v>
      </c>
      <c r="H17" s="12" t="s">
        <v>58</v>
      </c>
      <c r="I17" s="12" t="s">
        <v>58</v>
      </c>
      <c r="J17" s="12" t="s">
        <v>58</v>
      </c>
      <c r="K17" s="12" t="s">
        <v>58</v>
      </c>
      <c r="L17" s="12">
        <v>1</v>
      </c>
      <c r="M17" s="12" t="s">
        <v>58</v>
      </c>
      <c r="N17" s="12" t="s">
        <v>58</v>
      </c>
      <c r="O17" s="14" t="s">
        <v>67</v>
      </c>
      <c r="P17" s="13" t="s">
        <v>91</v>
      </c>
    </row>
    <row r="18" spans="1:16" ht="19.5" x14ac:dyDescent="0.35">
      <c r="A18" s="15">
        <v>13</v>
      </c>
      <c r="B18" s="15" t="s">
        <v>58</v>
      </c>
      <c r="C18" s="15" t="s">
        <v>58</v>
      </c>
      <c r="D18" s="15" t="s">
        <v>58</v>
      </c>
      <c r="E18" s="15" t="s">
        <v>58</v>
      </c>
      <c r="F18" s="15" t="s">
        <v>58</v>
      </c>
      <c r="G18" s="15" t="s">
        <v>58</v>
      </c>
      <c r="H18" s="15" t="s">
        <v>58</v>
      </c>
      <c r="I18" s="15" t="s">
        <v>58</v>
      </c>
      <c r="J18" s="15" t="s">
        <v>58</v>
      </c>
      <c r="K18" s="15" t="s">
        <v>58</v>
      </c>
      <c r="L18" s="15" t="s">
        <v>58</v>
      </c>
      <c r="M18" s="15">
        <v>1</v>
      </c>
      <c r="N18" s="15" t="s">
        <v>58</v>
      </c>
      <c r="O18" s="18" t="s">
        <v>67</v>
      </c>
      <c r="P18" s="15" t="s">
        <v>92</v>
      </c>
    </row>
    <row r="19" spans="1:16" x14ac:dyDescent="0.25">
      <c r="A19" s="51" t="s">
        <v>197</v>
      </c>
    </row>
    <row r="21" spans="1:16" x14ac:dyDescent="0.25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</row>
    <row r="22" spans="1:16" x14ac:dyDescent="0.2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</row>
    <row r="23" spans="1:16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</row>
    <row r="24" spans="1:16" x14ac:dyDescent="0.2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1:16" x14ac:dyDescent="0.2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</row>
    <row r="26" spans="1:16" x14ac:dyDescent="0.2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</row>
  </sheetData>
  <mergeCells count="2">
    <mergeCell ref="B3:N3"/>
    <mergeCell ref="B5:N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workbookViewId="0">
      <selection sqref="A1:B1"/>
    </sheetView>
  </sheetViews>
  <sheetFormatPr defaultRowHeight="15" x14ac:dyDescent="0.25"/>
  <cols>
    <col min="1" max="1" width="11.5703125" style="52" customWidth="1"/>
    <col min="2" max="2" width="46.42578125" style="19" customWidth="1"/>
    <col min="3" max="3" width="9.28515625" style="19" bestFit="1" customWidth="1"/>
    <col min="4" max="4" width="2" style="19" customWidth="1"/>
    <col min="5" max="5" width="18" style="19" customWidth="1"/>
    <col min="6" max="16384" width="9.140625" style="19"/>
  </cols>
  <sheetData>
    <row r="1" spans="1:7" x14ac:dyDescent="0.25">
      <c r="A1" s="47"/>
      <c r="B1" s="52"/>
    </row>
    <row r="2" spans="1:7" x14ac:dyDescent="0.25">
      <c r="A2" s="81" t="s">
        <v>93</v>
      </c>
      <c r="B2" s="81"/>
      <c r="C2" s="81"/>
      <c r="D2" s="81"/>
      <c r="E2" s="81"/>
    </row>
    <row r="3" spans="1:7" x14ac:dyDescent="0.25">
      <c r="A3" s="90" t="s">
        <v>94</v>
      </c>
      <c r="B3" s="23" t="s">
        <v>95</v>
      </c>
      <c r="C3" s="26" t="s">
        <v>96</v>
      </c>
      <c r="D3" s="26"/>
      <c r="E3" s="23" t="s">
        <v>97</v>
      </c>
      <c r="F3" s="20"/>
    </row>
    <row r="4" spans="1:7" ht="18.75" x14ac:dyDescent="0.35">
      <c r="A4" s="91" t="s">
        <v>70</v>
      </c>
      <c r="B4" s="21" t="s">
        <v>98</v>
      </c>
      <c r="C4" s="22">
        <v>-1920</v>
      </c>
      <c r="D4" s="22"/>
      <c r="E4" s="21" t="s">
        <v>99</v>
      </c>
      <c r="F4" s="20"/>
    </row>
    <row r="5" spans="1:7" ht="15.75" x14ac:dyDescent="0.25">
      <c r="A5" s="91" t="s">
        <v>100</v>
      </c>
      <c r="B5" s="21" t="s">
        <v>101</v>
      </c>
      <c r="C5" s="21">
        <v>0.17699999999999999</v>
      </c>
      <c r="D5" s="21"/>
      <c r="E5" s="21" t="s">
        <v>102</v>
      </c>
      <c r="F5" s="20"/>
    </row>
    <row r="6" spans="1:7" ht="15.75" x14ac:dyDescent="0.25">
      <c r="A6" s="91" t="s">
        <v>103</v>
      </c>
      <c r="B6" s="21" t="s">
        <v>104</v>
      </c>
      <c r="C6" s="21">
        <v>13.67</v>
      </c>
      <c r="D6" s="21"/>
      <c r="E6" s="21" t="s">
        <v>105</v>
      </c>
      <c r="F6" s="20"/>
    </row>
    <row r="7" spans="1:7" ht="18.75" x14ac:dyDescent="0.35">
      <c r="A7" s="91" t="s">
        <v>73</v>
      </c>
      <c r="B7" s="21" t="s">
        <v>106</v>
      </c>
      <c r="C7" s="22">
        <v>2232</v>
      </c>
      <c r="D7" s="22"/>
      <c r="E7" s="21" t="s">
        <v>99</v>
      </c>
      <c r="F7" s="20"/>
    </row>
    <row r="8" spans="1:7" ht="15.75" x14ac:dyDescent="0.25">
      <c r="A8" s="91" t="s">
        <v>71</v>
      </c>
      <c r="B8" s="21" t="s">
        <v>107</v>
      </c>
      <c r="C8" s="21">
        <v>22.32</v>
      </c>
      <c r="D8" s="21"/>
      <c r="E8" s="21" t="s">
        <v>105</v>
      </c>
      <c r="F8" s="20"/>
    </row>
    <row r="9" spans="1:7" ht="15.75" x14ac:dyDescent="0.25">
      <c r="A9" s="91" t="s">
        <v>108</v>
      </c>
      <c r="B9" s="21" t="s">
        <v>109</v>
      </c>
      <c r="C9" s="21">
        <v>3.9399999999999998E-2</v>
      </c>
      <c r="D9" s="21"/>
      <c r="E9" s="21" t="s">
        <v>102</v>
      </c>
      <c r="F9" s="20"/>
    </row>
    <row r="10" spans="1:7" ht="18.75" x14ac:dyDescent="0.35">
      <c r="A10" s="91" t="s">
        <v>76</v>
      </c>
      <c r="B10" s="21" t="s">
        <v>110</v>
      </c>
      <c r="C10" s="21">
        <v>162</v>
      </c>
      <c r="D10" s="21"/>
      <c r="E10" s="21" t="s">
        <v>99</v>
      </c>
      <c r="F10" s="20"/>
    </row>
    <row r="11" spans="1:7" ht="15.75" x14ac:dyDescent="0.25">
      <c r="A11" s="91" t="s">
        <v>111</v>
      </c>
      <c r="B11" s="21" t="s">
        <v>112</v>
      </c>
      <c r="C11" s="21">
        <v>0.9</v>
      </c>
      <c r="D11" s="21"/>
      <c r="E11" s="21" t="s">
        <v>102</v>
      </c>
      <c r="F11" s="20"/>
    </row>
    <row r="12" spans="1:7" ht="13.5" customHeight="1" x14ac:dyDescent="0.25">
      <c r="A12" s="91" t="s">
        <v>113</v>
      </c>
      <c r="B12" s="46" t="s">
        <v>180</v>
      </c>
      <c r="C12" s="21">
        <v>-12.7</v>
      </c>
      <c r="D12" s="21"/>
      <c r="E12" s="21" t="s">
        <v>99</v>
      </c>
      <c r="F12" s="20"/>
      <c r="G12" s="52"/>
    </row>
    <row r="13" spans="1:7" ht="18.75" x14ac:dyDescent="0.35">
      <c r="A13" s="91" t="s">
        <v>80</v>
      </c>
      <c r="B13" s="21" t="s">
        <v>114</v>
      </c>
      <c r="C13" s="21">
        <v>797</v>
      </c>
      <c r="D13" s="21"/>
      <c r="E13" s="21" t="s">
        <v>99</v>
      </c>
      <c r="F13" s="20"/>
    </row>
    <row r="14" spans="1:7" ht="15.75" x14ac:dyDescent="0.25">
      <c r="A14" s="91" t="s">
        <v>79</v>
      </c>
      <c r="B14" s="21" t="s">
        <v>115</v>
      </c>
      <c r="C14" s="21">
        <v>343</v>
      </c>
      <c r="D14" s="21"/>
      <c r="E14" s="21" t="s">
        <v>116</v>
      </c>
      <c r="F14" s="20"/>
    </row>
    <row r="15" spans="1:7" ht="15.75" x14ac:dyDescent="0.25">
      <c r="A15" s="91" t="s">
        <v>117</v>
      </c>
      <c r="B15" s="21" t="s">
        <v>118</v>
      </c>
      <c r="C15" s="21">
        <v>0.17599999999999999</v>
      </c>
      <c r="D15" s="21"/>
      <c r="E15" s="21" t="s">
        <v>102</v>
      </c>
      <c r="F15" s="20"/>
    </row>
    <row r="16" spans="1:7" ht="18.75" x14ac:dyDescent="0.35">
      <c r="A16" s="91" t="s">
        <v>82</v>
      </c>
      <c r="B16" s="21" t="s">
        <v>119</v>
      </c>
      <c r="C16" s="21">
        <v>76</v>
      </c>
      <c r="D16" s="21"/>
      <c r="E16" s="21" t="s">
        <v>120</v>
      </c>
      <c r="F16" s="20"/>
    </row>
    <row r="17" spans="1:6" ht="15.75" x14ac:dyDescent="0.25">
      <c r="A17" s="91" t="s">
        <v>61</v>
      </c>
      <c r="B17" s="21" t="s">
        <v>121</v>
      </c>
      <c r="C17" s="21">
        <v>8</v>
      </c>
      <c r="D17" s="21"/>
      <c r="E17" s="21" t="s">
        <v>122</v>
      </c>
      <c r="F17" s="20"/>
    </row>
    <row r="18" spans="1:6" ht="18.75" x14ac:dyDescent="0.35">
      <c r="A18" s="91" t="s">
        <v>86</v>
      </c>
      <c r="B18" s="21" t="s">
        <v>123</v>
      </c>
      <c r="C18" s="21">
        <v>-97.7</v>
      </c>
      <c r="D18" s="21"/>
      <c r="E18" s="21" t="s">
        <v>124</v>
      </c>
      <c r="F18" s="20"/>
    </row>
    <row r="19" spans="1:6" ht="15.75" x14ac:dyDescent="0.25">
      <c r="A19" s="91" t="s">
        <v>125</v>
      </c>
      <c r="B19" s="21" t="s">
        <v>126</v>
      </c>
      <c r="C19" s="21">
        <v>1.6100000000000001E-3</v>
      </c>
      <c r="D19" s="21"/>
      <c r="E19" s="21" t="s">
        <v>127</v>
      </c>
      <c r="F19" s="20"/>
    </row>
    <row r="20" spans="1:6" ht="15.75" x14ac:dyDescent="0.25">
      <c r="A20" s="91" t="s">
        <v>128</v>
      </c>
      <c r="B20" s="21" t="s">
        <v>129</v>
      </c>
      <c r="C20" s="21">
        <v>2.6800000000000001E-3</v>
      </c>
      <c r="D20" s="21"/>
      <c r="E20" s="21" t="s">
        <v>130</v>
      </c>
      <c r="F20" s="20"/>
    </row>
    <row r="21" spans="1:6" ht="15.75" x14ac:dyDescent="0.25">
      <c r="A21" s="91" t="s">
        <v>131</v>
      </c>
      <c r="B21" s="21" t="s">
        <v>132</v>
      </c>
      <c r="C21" s="21">
        <v>0.5</v>
      </c>
      <c r="D21" s="21"/>
      <c r="E21" s="21" t="s">
        <v>102</v>
      </c>
      <c r="F21" s="20"/>
    </row>
    <row r="22" spans="1:6" ht="18.75" x14ac:dyDescent="0.35">
      <c r="A22" s="91" t="s">
        <v>88</v>
      </c>
      <c r="B22" s="75" t="s">
        <v>133</v>
      </c>
      <c r="C22" s="21">
        <v>89.95</v>
      </c>
      <c r="D22" s="21"/>
      <c r="E22" s="21" t="s">
        <v>120</v>
      </c>
      <c r="F22" s="20"/>
    </row>
    <row r="23" spans="1:6" ht="15.75" x14ac:dyDescent="0.25">
      <c r="A23" s="91" t="s">
        <v>134</v>
      </c>
      <c r="B23" s="21" t="s">
        <v>135</v>
      </c>
      <c r="C23" s="21">
        <v>1.08E-3</v>
      </c>
      <c r="D23" s="21"/>
      <c r="E23" s="21" t="s">
        <v>136</v>
      </c>
      <c r="F23" s="20"/>
    </row>
    <row r="24" spans="1:6" ht="13.5" customHeight="1" x14ac:dyDescent="0.25">
      <c r="A24" s="91" t="s">
        <v>44</v>
      </c>
      <c r="B24" s="21" t="s">
        <v>137</v>
      </c>
      <c r="C24" s="21">
        <v>0.1</v>
      </c>
      <c r="D24" s="21"/>
      <c r="E24" s="21" t="s">
        <v>102</v>
      </c>
      <c r="F24" s="20"/>
    </row>
    <row r="25" spans="1:6" ht="18.75" x14ac:dyDescent="0.35">
      <c r="A25" s="91" t="s">
        <v>89</v>
      </c>
      <c r="B25" s="21" t="s">
        <v>138</v>
      </c>
      <c r="C25" s="22">
        <v>1412</v>
      </c>
      <c r="D25" s="22"/>
      <c r="E25" s="21" t="s">
        <v>99</v>
      </c>
      <c r="F25" s="20"/>
    </row>
    <row r="26" spans="1:6" ht="15.75" x14ac:dyDescent="0.25">
      <c r="A26" s="91" t="s">
        <v>41</v>
      </c>
      <c r="B26" s="21" t="s">
        <v>139</v>
      </c>
      <c r="C26" s="22">
        <v>14298</v>
      </c>
      <c r="D26" s="22"/>
      <c r="E26" s="21" t="s">
        <v>99</v>
      </c>
      <c r="F26" s="20"/>
    </row>
    <row r="27" spans="1:6" ht="18.75" x14ac:dyDescent="0.35">
      <c r="A27" s="76" t="s">
        <v>217</v>
      </c>
      <c r="B27" s="21" t="s">
        <v>140</v>
      </c>
      <c r="C27" s="22">
        <v>3277</v>
      </c>
      <c r="D27" s="22"/>
      <c r="E27" s="21" t="s">
        <v>99</v>
      </c>
      <c r="F27" s="20"/>
    </row>
    <row r="28" spans="1:6" ht="18.75" x14ac:dyDescent="0.35">
      <c r="A28" s="91" t="s">
        <v>91</v>
      </c>
      <c r="B28" s="21" t="s">
        <v>141</v>
      </c>
      <c r="C28" s="21">
        <v>0.24399999999999999</v>
      </c>
      <c r="D28" s="21"/>
      <c r="E28" s="21" t="s">
        <v>102</v>
      </c>
      <c r="F28" s="20"/>
    </row>
    <row r="29" spans="1:6" ht="19.5" x14ac:dyDescent="0.35">
      <c r="A29" s="77" t="s">
        <v>92</v>
      </c>
      <c r="B29" s="74" t="s">
        <v>28</v>
      </c>
      <c r="C29" s="25">
        <v>56709</v>
      </c>
      <c r="D29" s="25"/>
      <c r="E29" s="24" t="s">
        <v>99</v>
      </c>
      <c r="F29" s="20"/>
    </row>
  </sheetData>
  <mergeCells count="1">
    <mergeCell ref="A2: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49"/>
  <sheetViews>
    <sheetView workbookViewId="0"/>
  </sheetViews>
  <sheetFormatPr defaultRowHeight="15" x14ac:dyDescent="0.25"/>
  <cols>
    <col min="1" max="1" width="9.140625" style="55"/>
    <col min="2" max="2" width="12.7109375" style="55" customWidth="1"/>
    <col min="3" max="3" width="15.28515625" style="55" customWidth="1"/>
    <col min="4" max="4" width="9.5703125" style="55" bestFit="1" customWidth="1"/>
    <col min="5" max="5" width="9.140625" style="55" customWidth="1"/>
    <col min="6" max="6" width="2.140625" style="55" customWidth="1"/>
    <col min="7" max="7" width="11.28515625" style="55" customWidth="1"/>
    <col min="8" max="8" width="9.140625" style="55"/>
    <col min="9" max="9" width="2.140625" style="55" customWidth="1"/>
    <col min="10" max="10" width="10.28515625" style="55" customWidth="1"/>
    <col min="11" max="11" width="9.140625" style="55"/>
    <col min="12" max="12" width="1.85546875" style="55" customWidth="1"/>
    <col min="13" max="13" width="10.5703125" style="55" customWidth="1"/>
    <col min="14" max="16384" width="9.140625" style="55"/>
  </cols>
  <sheetData>
    <row r="1" spans="2:16" x14ac:dyDescent="0.25"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2:16" x14ac:dyDescent="0.25">
      <c r="B2" s="96" t="s">
        <v>198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2:16" ht="45.75" customHeight="1" x14ac:dyDescent="0.25">
      <c r="B3" s="97" t="s">
        <v>142</v>
      </c>
      <c r="C3" s="98"/>
      <c r="D3" s="99" t="s">
        <v>14</v>
      </c>
      <c r="E3" s="100" t="s">
        <v>182</v>
      </c>
      <c r="F3" s="99"/>
      <c r="G3" s="100" t="s">
        <v>38</v>
      </c>
      <c r="H3" s="100" t="s">
        <v>144</v>
      </c>
      <c r="I3" s="100"/>
      <c r="J3" s="100" t="s">
        <v>39</v>
      </c>
      <c r="K3" s="100" t="s">
        <v>144</v>
      </c>
      <c r="L3" s="100"/>
      <c r="M3" s="100" t="s">
        <v>40</v>
      </c>
      <c r="N3" s="100" t="s">
        <v>144</v>
      </c>
    </row>
    <row r="4" spans="2:16" ht="30" customHeight="1" x14ac:dyDescent="0.25">
      <c r="B4" s="55" t="s">
        <v>16</v>
      </c>
      <c r="D4" s="101">
        <f>Inputs!D6</f>
        <v>18569</v>
      </c>
      <c r="E4" s="101">
        <f>Inputs!E6</f>
        <v>18566.964480009883</v>
      </c>
      <c r="F4" s="101"/>
      <c r="G4" s="101">
        <f>Inputs!F6</f>
        <v>18694.663409336245</v>
      </c>
      <c r="H4" s="102">
        <f t="shared" ref="H4:H19" si="0">100*(G4/E4-1)</f>
        <v>0.68777494276917039</v>
      </c>
      <c r="I4" s="102"/>
      <c r="J4" s="101">
        <f>Inputs!G6</f>
        <v>18569.772599540382</v>
      </c>
      <c r="K4" s="102">
        <f t="shared" ref="K4:K19" si="1">100*(J4/E4-1)</f>
        <v>1.5124279111544681E-2</v>
      </c>
      <c r="L4" s="102"/>
      <c r="M4" s="101">
        <f>Inputs!H6</f>
        <v>18700.854504199429</v>
      </c>
      <c r="N4" s="102">
        <f t="shared" ref="N4:N19" si="2">100*(M4/E4-1)</f>
        <v>0.72111962261627305</v>
      </c>
      <c r="P4" s="92"/>
    </row>
    <row r="5" spans="2:16" x14ac:dyDescent="0.25">
      <c r="B5" s="55" t="s">
        <v>17</v>
      </c>
      <c r="D5" s="101">
        <f>Inputs!D7</f>
        <v>12758</v>
      </c>
      <c r="E5" s="101">
        <f>Inputs!E7</f>
        <v>12756.790298362144</v>
      </c>
      <c r="F5" s="101"/>
      <c r="G5" s="101">
        <f>Inputs!F7</f>
        <v>12831.754957177252</v>
      </c>
      <c r="H5" s="102">
        <f t="shared" si="0"/>
        <v>0.58764514475662111</v>
      </c>
      <c r="I5" s="102"/>
      <c r="J5" s="101">
        <f>Inputs!G7</f>
        <v>13086.379029818823</v>
      </c>
      <c r="K5" s="102">
        <f t="shared" si="1"/>
        <v>2.5836336864375253</v>
      </c>
      <c r="L5" s="102"/>
      <c r="M5" s="101">
        <f>Inputs!H7</f>
        <v>13165.447852049774</v>
      </c>
      <c r="N5" s="102">
        <f t="shared" si="2"/>
        <v>3.2034512140573401</v>
      </c>
    </row>
    <row r="6" spans="2:16" x14ac:dyDescent="0.25">
      <c r="B6" s="55" t="s">
        <v>18</v>
      </c>
      <c r="D6" s="101">
        <f>Inputs!D8</f>
        <v>3036</v>
      </c>
      <c r="E6" s="101">
        <f>Inputs!E8</f>
        <v>3033.8321653362036</v>
      </c>
      <c r="F6" s="101"/>
      <c r="G6" s="101">
        <f>Inputs!F8</f>
        <v>2734.3276024408624</v>
      </c>
      <c r="H6" s="102">
        <f t="shared" si="0"/>
        <v>-9.8721533220395123</v>
      </c>
      <c r="I6" s="102"/>
      <c r="J6" s="101">
        <f>Inputs!G8</f>
        <v>2856.6734641990979</v>
      </c>
      <c r="K6" s="102">
        <f t="shared" si="1"/>
        <v>-5.8394364448131286</v>
      </c>
      <c r="L6" s="102"/>
      <c r="M6" s="101">
        <f>Inputs!H8</f>
        <v>2542.7185617701325</v>
      </c>
      <c r="N6" s="102">
        <f t="shared" si="2"/>
        <v>-16.187896257987187</v>
      </c>
    </row>
    <row r="7" spans="2:16" x14ac:dyDescent="0.25">
      <c r="B7" s="55" t="s">
        <v>19</v>
      </c>
      <c r="D7" s="101">
        <f>Inputs!D9</f>
        <v>2232</v>
      </c>
      <c r="E7" s="101">
        <f>Inputs!E9</f>
        <v>2233.3175976487864</v>
      </c>
      <c r="F7" s="101"/>
      <c r="G7" s="101">
        <f>Inputs!F9</f>
        <v>2465.806163115963</v>
      </c>
      <c r="H7" s="102">
        <f t="shared" si="0"/>
        <v>10.410009114330098</v>
      </c>
      <c r="I7" s="102"/>
      <c r="J7" s="101">
        <f>Inputs!G9</f>
        <v>2140.8344862436711</v>
      </c>
      <c r="K7" s="102">
        <f t="shared" si="1"/>
        <v>-4.1410640162635399</v>
      </c>
      <c r="L7" s="102"/>
      <c r="M7" s="101">
        <f>Inputs!H9</f>
        <v>2382.2097707050061</v>
      </c>
      <c r="N7" s="102">
        <f t="shared" si="2"/>
        <v>6.6668606924949581</v>
      </c>
    </row>
    <row r="8" spans="2:16" x14ac:dyDescent="0.25">
      <c r="B8" s="55" t="s">
        <v>20</v>
      </c>
      <c r="D8" s="101">
        <f>Inputs!D10</f>
        <v>2734</v>
      </c>
      <c r="E8" s="101">
        <f>Inputs!E10</f>
        <v>2734.2108042471673</v>
      </c>
      <c r="F8" s="101"/>
      <c r="G8" s="101">
        <f>Inputs!F10</f>
        <v>2614.4475806315108</v>
      </c>
      <c r="H8" s="102">
        <f t="shared" si="0"/>
        <v>-4.3801752019128504</v>
      </c>
      <c r="I8" s="102"/>
      <c r="J8" s="101">
        <f>Inputs!G10</f>
        <v>2791.3512439803499</v>
      </c>
      <c r="K8" s="102">
        <f t="shared" si="1"/>
        <v>2.0898330020649336</v>
      </c>
      <c r="L8" s="102"/>
      <c r="M8" s="101">
        <f>Inputs!H10</f>
        <v>2666.7454618713264</v>
      </c>
      <c r="N8" s="102">
        <f t="shared" si="2"/>
        <v>-2.467452117117086</v>
      </c>
    </row>
    <row r="9" spans="2:16" x14ac:dyDescent="0.25">
      <c r="B9" s="55" t="s">
        <v>145</v>
      </c>
      <c r="D9" s="101">
        <f>Inputs!D20</f>
        <v>-502</v>
      </c>
      <c r="E9" s="101">
        <f>Inputs!E20</f>
        <v>-500.89320659838086</v>
      </c>
      <c r="F9" s="101"/>
      <c r="G9" s="101">
        <f>Inputs!F20</f>
        <v>-148.6414175155478</v>
      </c>
      <c r="H9" s="102">
        <f t="shared" si="0"/>
        <v>-70.324728792992119</v>
      </c>
      <c r="I9" s="102"/>
      <c r="J9" s="101">
        <f>Inputs!G20</f>
        <v>-650.51675773667876</v>
      </c>
      <c r="K9" s="102">
        <f t="shared" si="1"/>
        <v>29.871347657998282</v>
      </c>
      <c r="L9" s="102"/>
      <c r="M9" s="101">
        <f>Inputs!H20</f>
        <v>-284.53569116632025</v>
      </c>
      <c r="N9" s="102">
        <f t="shared" si="2"/>
        <v>-43.194340147147848</v>
      </c>
    </row>
    <row r="10" spans="2:16" x14ac:dyDescent="0.25">
      <c r="B10" s="55" t="s">
        <v>146</v>
      </c>
      <c r="D10" s="101">
        <f>Inputs!D19</f>
        <v>2734</v>
      </c>
      <c r="E10" s="101">
        <f>Inputs!E19</f>
        <v>2733.588171545824</v>
      </c>
      <c r="F10" s="101"/>
      <c r="G10" s="101">
        <f>Inputs!F19</f>
        <v>2522.6207850090364</v>
      </c>
      <c r="H10" s="102">
        <f t="shared" si="0"/>
        <v>-7.7175994808862169</v>
      </c>
      <c r="I10" s="102"/>
      <c r="J10" s="101">
        <f>Inputs!G19</f>
        <v>2735.2360760424599</v>
      </c>
      <c r="K10" s="102">
        <f t="shared" si="1"/>
        <v>6.028356845368954E-2</v>
      </c>
      <c r="L10" s="102"/>
      <c r="M10" s="101">
        <f>Inputs!H19</f>
        <v>2523.3558090506526</v>
      </c>
      <c r="N10" s="102">
        <f t="shared" si="2"/>
        <v>-7.6907108643320843</v>
      </c>
    </row>
    <row r="11" spans="2:16" x14ac:dyDescent="0.25">
      <c r="B11" s="55" t="s">
        <v>147</v>
      </c>
      <c r="D11" s="101">
        <f>Inputs!D21</f>
        <v>-502</v>
      </c>
      <c r="E11" s="101">
        <f>Inputs!E21</f>
        <v>-500.27057389703759</v>
      </c>
      <c r="F11" s="101"/>
      <c r="G11" s="101">
        <f>Inputs!F21</f>
        <v>-56.814621893073308</v>
      </c>
      <c r="H11" s="102">
        <f t="shared" si="0"/>
        <v>-88.64322131711738</v>
      </c>
      <c r="I11" s="102"/>
      <c r="J11" s="103">
        <f>Inputs!G21</f>
        <v>-594.40158979878879</v>
      </c>
      <c r="K11" s="102">
        <f t="shared" si="1"/>
        <v>18.81602093212955</v>
      </c>
      <c r="L11" s="102"/>
      <c r="M11" s="103">
        <f>Inputs!H21</f>
        <v>-141.1460383456465</v>
      </c>
      <c r="N11" s="102">
        <f t="shared" si="2"/>
        <v>-71.786060242132834</v>
      </c>
    </row>
    <row r="12" spans="2:16" x14ac:dyDescent="0.25">
      <c r="B12" s="55" t="s">
        <v>21</v>
      </c>
      <c r="D12" s="101">
        <f>Inputs!D11</f>
        <v>100</v>
      </c>
      <c r="E12" s="104">
        <f>Inputs!E11</f>
        <v>100.04556462147023</v>
      </c>
      <c r="F12" s="104"/>
      <c r="G12" s="104">
        <f>Inputs!F11</f>
        <v>107.55529230559337</v>
      </c>
      <c r="H12" s="102">
        <f t="shared" si="0"/>
        <v>7.5063074635409732</v>
      </c>
      <c r="I12" s="102"/>
      <c r="J12" s="102">
        <f>Inputs!G11</f>
        <v>104.18907319696821</v>
      </c>
      <c r="K12" s="102">
        <f t="shared" si="1"/>
        <v>4.1416214613563707</v>
      </c>
      <c r="L12" s="102"/>
      <c r="M12" s="102">
        <f>Inputs!H11</f>
        <v>112.04972200510718</v>
      </c>
      <c r="N12" s="102">
        <f t="shared" si="2"/>
        <v>11.998690225854158</v>
      </c>
    </row>
    <row r="13" spans="2:16" x14ac:dyDescent="0.25">
      <c r="B13" s="55" t="s">
        <v>22</v>
      </c>
      <c r="D13" s="101">
        <f>Inputs!D12</f>
        <v>14038.164000000001</v>
      </c>
      <c r="E13" s="101">
        <f>Inputs!E12</f>
        <v>14036.62514688748</v>
      </c>
      <c r="F13" s="101"/>
      <c r="G13" s="101">
        <f>Inputs!F12</f>
        <v>14133.165537458202</v>
      </c>
      <c r="H13" s="102">
        <f t="shared" si="0"/>
        <v>0.68777494276912599</v>
      </c>
      <c r="I13" s="102"/>
      <c r="J13" s="103">
        <f>Inputs!G12</f>
        <v>14410.143537243343</v>
      </c>
      <c r="K13" s="102">
        <f t="shared" si="1"/>
        <v>2.6610270378181866</v>
      </c>
      <c r="L13" s="102"/>
      <c r="M13" s="101">
        <f>Inputs!H12</f>
        <v>14511.863095258755</v>
      </c>
      <c r="N13" s="102">
        <f t="shared" si="2"/>
        <v>3.3856995068124007</v>
      </c>
    </row>
    <row r="14" spans="2:16" x14ac:dyDescent="0.25">
      <c r="B14" s="55" t="s">
        <v>148</v>
      </c>
      <c r="D14" s="102">
        <f>Inputs!D13</f>
        <v>3</v>
      </c>
      <c r="E14" s="102">
        <f>Inputs!E13</f>
        <v>3.0056955776837757</v>
      </c>
      <c r="F14" s="102"/>
      <c r="G14" s="102">
        <f>Inputs!F13</f>
        <v>3.9444115381991671</v>
      </c>
      <c r="H14" s="102">
        <f t="shared" si="0"/>
        <v>31.231238701784193</v>
      </c>
      <c r="I14" s="102"/>
      <c r="J14" s="102">
        <f>Inputs!G13</f>
        <v>3.5236341496210226</v>
      </c>
      <c r="K14" s="102">
        <f t="shared" si="1"/>
        <v>17.231903848904629</v>
      </c>
      <c r="L14" s="102"/>
      <c r="M14" s="102">
        <f>Inputs!H13</f>
        <v>4.5062152506384008</v>
      </c>
      <c r="N14" s="102">
        <f t="shared" si="2"/>
        <v>49.922543190849126</v>
      </c>
    </row>
    <row r="15" spans="2:16" x14ac:dyDescent="0.25">
      <c r="B15" s="55" t="s">
        <v>24</v>
      </c>
      <c r="D15" s="103">
        <f>Inputs!D14</f>
        <v>100</v>
      </c>
      <c r="E15" s="102">
        <f>Inputs!E14</f>
        <v>99.997765176263655</v>
      </c>
      <c r="F15" s="102"/>
      <c r="G15" s="102">
        <f>Inputs!F14</f>
        <v>101.18088063302721</v>
      </c>
      <c r="H15" s="102">
        <f t="shared" si="0"/>
        <v>1.1831418978995201</v>
      </c>
      <c r="I15" s="102"/>
      <c r="J15" s="102">
        <f>Inputs!G14</f>
        <v>99.586447087806789</v>
      </c>
      <c r="K15" s="102">
        <f t="shared" si="1"/>
        <v>-0.41132728089657844</v>
      </c>
      <c r="L15" s="102"/>
      <c r="M15" s="102">
        <f>Inputs!H14</f>
        <v>100.81318102150996</v>
      </c>
      <c r="N15" s="102">
        <f t="shared" si="2"/>
        <v>0.81543406876043445</v>
      </c>
    </row>
    <row r="16" spans="2:16" x14ac:dyDescent="0.25">
      <c r="B16" s="55" t="s">
        <v>25</v>
      </c>
      <c r="D16" s="103">
        <f>Inputs!D15</f>
        <v>587</v>
      </c>
      <c r="E16" s="103">
        <f>Inputs!E15</f>
        <v>588.41502057481512</v>
      </c>
      <c r="F16" s="103"/>
      <c r="G16" s="103">
        <f>Inputs!F15</f>
        <v>591.47408985367338</v>
      </c>
      <c r="H16" s="102">
        <f t="shared" si="0"/>
        <v>0.51988293498521632</v>
      </c>
      <c r="I16" s="102"/>
      <c r="J16" s="103">
        <f>Inputs!G15</f>
        <v>1033.1801484157706</v>
      </c>
      <c r="K16" s="102">
        <f t="shared" si="1"/>
        <v>75.586977267587457</v>
      </c>
      <c r="L16" s="102"/>
      <c r="M16" s="101">
        <f>Inputs!H15</f>
        <v>1044.3072475956074</v>
      </c>
      <c r="N16" s="102">
        <f t="shared" si="2"/>
        <v>77.47800635263134</v>
      </c>
    </row>
    <row r="17" spans="2:14" x14ac:dyDescent="0.25">
      <c r="B17" s="55" t="s">
        <v>149</v>
      </c>
      <c r="D17" s="101">
        <f>Inputs!D16</f>
        <v>3277</v>
      </c>
      <c r="E17" s="101">
        <f>Inputs!E16</f>
        <v>3277</v>
      </c>
      <c r="F17" s="101"/>
      <c r="G17" s="101">
        <f>Inputs!F16</f>
        <v>3277</v>
      </c>
      <c r="H17" s="102">
        <f t="shared" si="0"/>
        <v>0</v>
      </c>
      <c r="I17" s="102"/>
      <c r="J17" s="102">
        <f>Inputs!G16</f>
        <v>3277</v>
      </c>
      <c r="K17" s="102">
        <f t="shared" si="1"/>
        <v>0</v>
      </c>
      <c r="L17" s="102"/>
      <c r="M17" s="104">
        <f>Inputs!H16</f>
        <v>3277</v>
      </c>
      <c r="N17" s="102">
        <f t="shared" si="2"/>
        <v>0</v>
      </c>
    </row>
    <row r="18" spans="2:14" x14ac:dyDescent="0.25">
      <c r="B18" s="55" t="s">
        <v>27</v>
      </c>
      <c r="D18" s="105">
        <f>Inputs!D17</f>
        <v>0.24399999999999999</v>
      </c>
      <c r="E18" s="105">
        <f>Inputs!E17</f>
        <v>0.24399999999999997</v>
      </c>
      <c r="F18" s="105"/>
      <c r="G18" s="105">
        <f>Inputs!F17</f>
        <v>0.24399999999999997</v>
      </c>
      <c r="H18" s="102">
        <f t="shared" si="0"/>
        <v>0</v>
      </c>
      <c r="I18" s="102"/>
      <c r="J18" s="105">
        <f>Inputs!G17</f>
        <v>0.224</v>
      </c>
      <c r="K18" s="102">
        <f t="shared" si="1"/>
        <v>-8.1967213114753967</v>
      </c>
      <c r="L18" s="102"/>
      <c r="M18" s="105">
        <f>Inputs!H17</f>
        <v>0.224</v>
      </c>
      <c r="N18" s="102">
        <f t="shared" si="2"/>
        <v>-8.1967213114753967</v>
      </c>
    </row>
    <row r="19" spans="2:14" x14ac:dyDescent="0.25">
      <c r="B19" s="57" t="s">
        <v>28</v>
      </c>
      <c r="C19" s="57"/>
      <c r="D19" s="106">
        <f>Inputs!D18</f>
        <v>56709</v>
      </c>
      <c r="E19" s="106">
        <f>Inputs!E18</f>
        <v>56709</v>
      </c>
      <c r="F19" s="106"/>
      <c r="G19" s="106">
        <f>Inputs!F18</f>
        <v>56709</v>
      </c>
      <c r="H19" s="107">
        <f t="shared" si="0"/>
        <v>0</v>
      </c>
      <c r="I19" s="107"/>
      <c r="J19" s="106">
        <f>Inputs!G18</f>
        <v>56709</v>
      </c>
      <c r="K19" s="107">
        <f t="shared" si="1"/>
        <v>0</v>
      </c>
      <c r="L19" s="107"/>
      <c r="M19" s="106">
        <f>Inputs!H18</f>
        <v>56709</v>
      </c>
      <c r="N19" s="107">
        <f t="shared" si="2"/>
        <v>0</v>
      </c>
    </row>
    <row r="20" spans="2:14" x14ac:dyDescent="0.25">
      <c r="B20" s="54" t="s">
        <v>187</v>
      </c>
      <c r="C20" s="54"/>
      <c r="D20" s="108"/>
      <c r="E20" s="108"/>
      <c r="F20" s="108"/>
      <c r="G20" s="108"/>
      <c r="H20" s="109"/>
      <c r="I20" s="109"/>
      <c r="J20" s="108"/>
      <c r="K20" s="109"/>
      <c r="L20" s="109"/>
      <c r="M20" s="108"/>
      <c r="N20" s="109"/>
    </row>
    <row r="21" spans="2:14" x14ac:dyDescent="0.25">
      <c r="B21" s="55" t="s">
        <v>188</v>
      </c>
      <c r="D21" s="103"/>
      <c r="E21" s="103"/>
      <c r="F21" s="103"/>
      <c r="G21" s="103"/>
      <c r="H21" s="102"/>
      <c r="I21" s="102"/>
      <c r="J21" s="103"/>
      <c r="K21" s="102"/>
      <c r="L21" s="102"/>
      <c r="M21" s="103"/>
      <c r="N21" s="102"/>
    </row>
    <row r="22" spans="2:14" x14ac:dyDescent="0.25">
      <c r="B22" s="55" t="s">
        <v>189</v>
      </c>
      <c r="D22" s="103"/>
      <c r="E22" s="103"/>
      <c r="F22" s="103"/>
      <c r="G22" s="103"/>
      <c r="H22" s="102"/>
      <c r="I22" s="102"/>
      <c r="J22" s="103"/>
      <c r="K22" s="102"/>
      <c r="L22" s="102"/>
      <c r="M22" s="103"/>
      <c r="N22" s="102"/>
    </row>
    <row r="23" spans="2:14" x14ac:dyDescent="0.25">
      <c r="B23" s="55" t="s">
        <v>183</v>
      </c>
      <c r="D23" s="103"/>
      <c r="E23" s="103"/>
      <c r="F23" s="103"/>
      <c r="G23" s="103"/>
      <c r="H23" s="102"/>
      <c r="I23" s="102"/>
      <c r="J23" s="103"/>
      <c r="K23" s="102"/>
      <c r="L23" s="102"/>
      <c r="M23" s="103"/>
      <c r="N23" s="102"/>
    </row>
    <row r="24" spans="2:14" x14ac:dyDescent="0.25">
      <c r="B24" s="55" t="s">
        <v>220</v>
      </c>
      <c r="D24" s="103"/>
      <c r="E24" s="103"/>
      <c r="F24" s="103"/>
      <c r="G24" s="103"/>
      <c r="H24" s="102"/>
      <c r="I24" s="102"/>
      <c r="J24" s="103"/>
      <c r="K24" s="102"/>
      <c r="L24" s="102"/>
      <c r="M24" s="103"/>
      <c r="N24" s="102"/>
    </row>
    <row r="25" spans="2:14" x14ac:dyDescent="0.25">
      <c r="E25" s="103"/>
      <c r="F25" s="103"/>
      <c r="G25" s="103"/>
      <c r="H25" s="102"/>
      <c r="I25" s="102"/>
      <c r="J25" s="103"/>
      <c r="K25" s="103"/>
      <c r="L25" s="103"/>
      <c r="M25" s="103"/>
      <c r="N25" s="103"/>
    </row>
    <row r="26" spans="2:14" x14ac:dyDescent="0.25">
      <c r="E26" s="103"/>
      <c r="F26" s="103"/>
      <c r="G26" s="103"/>
      <c r="H26" s="102"/>
      <c r="I26" s="102"/>
      <c r="J26" s="103"/>
      <c r="K26" s="103"/>
      <c r="L26" s="103"/>
      <c r="M26" s="103"/>
      <c r="N26" s="103"/>
    </row>
    <row r="27" spans="2:14" x14ac:dyDescent="0.25">
      <c r="E27" s="103"/>
      <c r="F27" s="103"/>
      <c r="G27" s="103"/>
      <c r="H27" s="102"/>
      <c r="I27" s="102"/>
      <c r="J27" s="103"/>
      <c r="K27" s="103"/>
      <c r="L27" s="103"/>
      <c r="M27" s="103"/>
      <c r="N27" s="103"/>
    </row>
    <row r="28" spans="2:14" x14ac:dyDescent="0.25">
      <c r="E28" s="103"/>
      <c r="F28" s="103"/>
      <c r="G28" s="103"/>
      <c r="H28" s="102"/>
      <c r="I28" s="102"/>
      <c r="J28" s="103"/>
      <c r="K28" s="103"/>
      <c r="L28" s="103"/>
      <c r="M28" s="103"/>
      <c r="N28" s="103"/>
    </row>
    <row r="29" spans="2:14" x14ac:dyDescent="0.25">
      <c r="B29" s="96" t="s">
        <v>150</v>
      </c>
      <c r="C29" s="57"/>
      <c r="D29" s="57"/>
      <c r="E29" s="110"/>
      <c r="F29" s="110"/>
      <c r="G29" s="110"/>
      <c r="H29" s="107"/>
      <c r="I29" s="107"/>
      <c r="J29" s="110"/>
      <c r="K29" s="110"/>
      <c r="L29" s="110"/>
      <c r="M29" s="110"/>
      <c r="N29" s="110"/>
    </row>
    <row r="30" spans="2:14" ht="30" x14ac:dyDescent="0.25">
      <c r="B30" s="96" t="s">
        <v>142</v>
      </c>
      <c r="C30" s="57"/>
      <c r="D30" s="57"/>
      <c r="E30" s="93" t="s">
        <v>181</v>
      </c>
      <c r="F30" s="93"/>
      <c r="G30" s="93" t="s">
        <v>41</v>
      </c>
      <c r="H30" s="94" t="s">
        <v>151</v>
      </c>
      <c r="I30" s="93"/>
      <c r="J30" s="93" t="s">
        <v>42</v>
      </c>
      <c r="K30" s="94" t="s">
        <v>151</v>
      </c>
      <c r="L30" s="93"/>
      <c r="M30" s="93" t="s">
        <v>43</v>
      </c>
      <c r="N30" s="94" t="s">
        <v>151</v>
      </c>
    </row>
    <row r="31" spans="2:14" x14ac:dyDescent="0.25">
      <c r="B31" s="55" t="s">
        <v>16</v>
      </c>
      <c r="E31" s="101">
        <f t="shared" ref="E31:E43" si="3">E4</f>
        <v>18566.964480009883</v>
      </c>
      <c r="F31" s="101"/>
      <c r="G31" s="101">
        <f>Inputs!I6</f>
        <v>18819.7104802627</v>
      </c>
      <c r="H31" s="102">
        <f t="shared" ref="H31:H44" si="4">100*(G31/E31-1)</f>
        <v>1.3612672148155092</v>
      </c>
      <c r="I31" s="103"/>
      <c r="J31" s="101">
        <f>Inputs!J6</f>
        <v>18692.919581721133</v>
      </c>
      <c r="K31" s="102">
        <f t="shared" ref="K31:K44" si="5">100*(J31/E31-1)</f>
        <v>0.67838284414698524</v>
      </c>
      <c r="L31" s="103"/>
      <c r="M31" s="101">
        <f>Inputs!K6</f>
        <v>18825.942986851871</v>
      </c>
      <c r="N31" s="102">
        <f t="shared" ref="N31:N44" si="6">100*(M31/$E31-1)</f>
        <v>1.3948349344924837</v>
      </c>
    </row>
    <row r="32" spans="2:14" x14ac:dyDescent="0.25">
      <c r="B32" s="55" t="s">
        <v>17</v>
      </c>
      <c r="E32" s="101">
        <f t="shared" si="3"/>
        <v>12756.790298362144</v>
      </c>
      <c r="F32" s="101"/>
      <c r="G32" s="101">
        <f>Inputs!I7</f>
        <v>12912.766451485624</v>
      </c>
      <c r="H32" s="102">
        <f t="shared" si="4"/>
        <v>1.222691205823967</v>
      </c>
      <c r="I32" s="103"/>
      <c r="J32" s="101">
        <f>Inputs!J7</f>
        <v>13168.562061744811</v>
      </c>
      <c r="K32" s="102">
        <f t="shared" si="5"/>
        <v>3.2278633868860762</v>
      </c>
      <c r="L32" s="103"/>
      <c r="M32" s="101">
        <f>Inputs!K7</f>
        <v>13248.691390775264</v>
      </c>
      <c r="N32" s="102">
        <f t="shared" si="6"/>
        <v>3.855994187474221</v>
      </c>
    </row>
    <row r="33" spans="2:14" x14ac:dyDescent="0.25">
      <c r="B33" s="55" t="s">
        <v>18</v>
      </c>
      <c r="E33" s="101">
        <f t="shared" si="3"/>
        <v>3033.8321653362036</v>
      </c>
      <c r="F33" s="101"/>
      <c r="G33" s="101">
        <f>Inputs!I8</f>
        <v>2877.3994512351487</v>
      </c>
      <c r="H33" s="102">
        <f t="shared" si="4"/>
        <v>-5.1562744929800512</v>
      </c>
      <c r="I33" s="103"/>
      <c r="J33" s="101">
        <f>Inputs!J8</f>
        <v>3006.1010805305268</v>
      </c>
      <c r="K33" s="102">
        <f t="shared" si="5"/>
        <v>-0.91406126952324751</v>
      </c>
      <c r="L33" s="103"/>
      <c r="M33" s="101">
        <f>Inputs!K8</f>
        <v>2684.5087533997917</v>
      </c>
      <c r="N33" s="102">
        <f t="shared" si="6"/>
        <v>-11.514262915651452</v>
      </c>
    </row>
    <row r="34" spans="2:14" x14ac:dyDescent="0.25">
      <c r="B34" s="55" t="s">
        <v>19</v>
      </c>
      <c r="E34" s="101">
        <f t="shared" si="3"/>
        <v>2233.3175976487864</v>
      </c>
      <c r="F34" s="101"/>
      <c r="G34" s="101">
        <f>Inputs!I9</f>
        <v>2418.1136219192044</v>
      </c>
      <c r="H34" s="102">
        <f t="shared" si="4"/>
        <v>8.2745071486907804</v>
      </c>
      <c r="I34" s="103"/>
      <c r="J34" s="101">
        <f>Inputs!J9</f>
        <v>2087.0862330303116</v>
      </c>
      <c r="K34" s="102">
        <f t="shared" si="5"/>
        <v>-6.5477191767272842</v>
      </c>
      <c r="L34" s="103"/>
      <c r="M34" s="101">
        <f>Inputs!K9</f>
        <v>2333.9580600927757</v>
      </c>
      <c r="N34" s="102">
        <f t="shared" si="6"/>
        <v>4.5063211139312331</v>
      </c>
    </row>
    <row r="35" spans="2:14" x14ac:dyDescent="0.25">
      <c r="B35" s="55" t="s">
        <v>20</v>
      </c>
      <c r="E35" s="101">
        <f t="shared" si="3"/>
        <v>2734.2108042471673</v>
      </c>
      <c r="F35" s="101"/>
      <c r="G35" s="101">
        <f>Inputs!I10</f>
        <v>2665.7913116109512</v>
      </c>
      <c r="H35" s="102">
        <f t="shared" si="4"/>
        <v>-2.5023488507154301</v>
      </c>
      <c r="I35" s="103"/>
      <c r="J35" s="101">
        <f>Inputs!J10</f>
        <v>2846.066656843665</v>
      </c>
      <c r="K35" s="102">
        <f t="shared" si="5"/>
        <v>4.0909739813311807</v>
      </c>
      <c r="L35" s="103"/>
      <c r="M35" s="101">
        <f>Inputs!K10</f>
        <v>2718.4389989618053</v>
      </c>
      <c r="N35" s="102">
        <f t="shared" si="6"/>
        <v>-0.57683208847185696</v>
      </c>
    </row>
    <row r="36" spans="2:14" x14ac:dyDescent="0.25">
      <c r="B36" s="55" t="s">
        <v>145</v>
      </c>
      <c r="E36" s="101">
        <f t="shared" si="3"/>
        <v>-500.89320659838086</v>
      </c>
      <c r="F36" s="101"/>
      <c r="G36" s="101">
        <f>Inputs!I20</f>
        <v>-247.67768969174676</v>
      </c>
      <c r="H36" s="102">
        <f t="shared" si="4"/>
        <v>-50.55279520084683</v>
      </c>
      <c r="I36" s="103"/>
      <c r="J36" s="101">
        <f>Inputs!J20</f>
        <v>-758.98042381335335</v>
      </c>
      <c r="K36" s="102">
        <f t="shared" si="5"/>
        <v>51.525397792409741</v>
      </c>
      <c r="L36" s="103"/>
      <c r="M36" s="101">
        <f>Inputs!K20</f>
        <v>-384.48093886902961</v>
      </c>
      <c r="N36" s="102">
        <f t="shared" si="6"/>
        <v>-23.240935631752592</v>
      </c>
    </row>
    <row r="37" spans="2:14" x14ac:dyDescent="0.25">
      <c r="B37" s="55" t="s">
        <v>146</v>
      </c>
      <c r="E37" s="101">
        <f t="shared" si="3"/>
        <v>2733.588171545824</v>
      </c>
      <c r="F37" s="101"/>
      <c r="G37" s="101">
        <f>Inputs!I19</f>
        <v>2543.3050531944264</v>
      </c>
      <c r="H37" s="102">
        <f t="shared" si="4"/>
        <v>-6.9609285089858304</v>
      </c>
      <c r="I37" s="103"/>
      <c r="J37" s="101">
        <f>Inputs!J19</f>
        <v>2757.997106534197</v>
      </c>
      <c r="K37" s="102">
        <f t="shared" si="5"/>
        <v>0.89292656598560782</v>
      </c>
      <c r="L37" s="103"/>
      <c r="M37" s="101">
        <f>Inputs!K19</f>
        <v>2544.820739093338</v>
      </c>
      <c r="N37" s="102">
        <f t="shared" si="6"/>
        <v>-6.9054817553493963</v>
      </c>
    </row>
    <row r="38" spans="2:14" x14ac:dyDescent="0.25">
      <c r="B38" s="55" t="s">
        <v>147</v>
      </c>
      <c r="E38" s="103">
        <f t="shared" si="3"/>
        <v>-500.27057389703759</v>
      </c>
      <c r="F38" s="103"/>
      <c r="G38" s="103">
        <f>Inputs!I21</f>
        <v>-125.19143127522193</v>
      </c>
      <c r="H38" s="102">
        <f t="shared" si="4"/>
        <v>-74.975255830060476</v>
      </c>
      <c r="I38" s="103"/>
      <c r="J38" s="101">
        <f>Inputs!J21</f>
        <v>-670.91087350388534</v>
      </c>
      <c r="K38" s="102">
        <f t="shared" si="5"/>
        <v>34.109601585714657</v>
      </c>
      <c r="L38" s="103"/>
      <c r="M38" s="101">
        <f>Inputs!K21</f>
        <v>-210.86267900056237</v>
      </c>
      <c r="N38" s="102">
        <f t="shared" si="6"/>
        <v>-57.850273431440982</v>
      </c>
    </row>
    <row r="39" spans="2:14" x14ac:dyDescent="0.25">
      <c r="B39" s="55" t="s">
        <v>21</v>
      </c>
      <c r="E39" s="102">
        <f t="shared" si="3"/>
        <v>100.04556462147023</v>
      </c>
      <c r="F39" s="102"/>
      <c r="G39" s="102">
        <f>Inputs!I11</f>
        <v>110.11940742369877</v>
      </c>
      <c r="H39" s="102">
        <f t="shared" si="4"/>
        <v>10.069254784401149</v>
      </c>
      <c r="I39" s="103"/>
      <c r="J39" s="104">
        <f>Inputs!J11</f>
        <v>106.59714905778181</v>
      </c>
      <c r="K39" s="102">
        <f t="shared" si="5"/>
        <v>6.5486005912405831</v>
      </c>
      <c r="L39" s="103"/>
      <c r="M39" s="104">
        <f>Inputs!K11</f>
        <v>114.64389999501201</v>
      </c>
      <c r="N39" s="102">
        <f t="shared" si="6"/>
        <v>14.591686726718622</v>
      </c>
    </row>
    <row r="40" spans="2:14" x14ac:dyDescent="0.25">
      <c r="B40" s="55" t="s">
        <v>22</v>
      </c>
      <c r="E40" s="101">
        <f t="shared" si="3"/>
        <v>14036.62514688748</v>
      </c>
      <c r="F40" s="101"/>
      <c r="G40" s="101">
        <f>Inputs!I12</f>
        <v>14227.701123078601</v>
      </c>
      <c r="H40" s="102">
        <f t="shared" si="4"/>
        <v>1.3612672148154648</v>
      </c>
      <c r="I40" s="103"/>
      <c r="J40" s="101">
        <f>Inputs!J12</f>
        <v>14505.7055954156</v>
      </c>
      <c r="K40" s="102">
        <f t="shared" si="5"/>
        <v>3.3418321257381089</v>
      </c>
      <c r="L40" s="103"/>
      <c r="M40" s="101">
        <f>Inputs!K12</f>
        <v>14608.931757797052</v>
      </c>
      <c r="N40" s="102">
        <f t="shared" si="6"/>
        <v>4.0772379750874554</v>
      </c>
    </row>
    <row r="41" spans="2:14" x14ac:dyDescent="0.25">
      <c r="B41" s="55" t="s">
        <v>148</v>
      </c>
      <c r="E41" s="102">
        <f t="shared" si="3"/>
        <v>3.0056955776837757</v>
      </c>
      <c r="F41" s="102"/>
      <c r="G41" s="102">
        <f>Inputs!I13</f>
        <v>4.2649259279623433</v>
      </c>
      <c r="H41" s="102">
        <f t="shared" si="4"/>
        <v>41.894806634041927</v>
      </c>
      <c r="I41" s="102"/>
      <c r="J41" s="102">
        <f>Inputs!J13</f>
        <v>3.8246436322227217</v>
      </c>
      <c r="K41" s="102">
        <f t="shared" si="5"/>
        <v>27.246540222481119</v>
      </c>
      <c r="L41" s="102"/>
      <c r="M41" s="102">
        <f>Inputs!K13</f>
        <v>4.8304874993765079</v>
      </c>
      <c r="N41" s="102">
        <f t="shared" si="6"/>
        <v>60.711135726490916</v>
      </c>
    </row>
    <row r="42" spans="2:14" x14ac:dyDescent="0.25">
      <c r="B42" s="55" t="s">
        <v>24</v>
      </c>
      <c r="E42" s="102">
        <f t="shared" si="3"/>
        <v>99.997765176263655</v>
      </c>
      <c r="F42" s="102"/>
      <c r="G42" s="102">
        <f>Inputs!I14</f>
        <v>101.1023406802896</v>
      </c>
      <c r="H42" s="102">
        <f t="shared" si="4"/>
        <v>1.104600189893179</v>
      </c>
      <c r="I42" s="103"/>
      <c r="J42" s="102">
        <f>Inputs!J14</f>
        <v>99.478638242480628</v>
      </c>
      <c r="K42" s="102">
        <f t="shared" si="5"/>
        <v>-0.51913853561424972</v>
      </c>
      <c r="L42" s="103"/>
      <c r="M42" s="102">
        <f>Inputs!K14</f>
        <v>100.73218155621551</v>
      </c>
      <c r="N42" s="102">
        <f t="shared" si="6"/>
        <v>0.73443279323024413</v>
      </c>
    </row>
    <row r="43" spans="2:14" x14ac:dyDescent="0.25">
      <c r="B43" s="55" t="s">
        <v>25</v>
      </c>
      <c r="E43" s="103">
        <f t="shared" si="3"/>
        <v>588.41502057481512</v>
      </c>
      <c r="F43" s="103"/>
      <c r="G43" s="103">
        <f>Inputs!I15</f>
        <v>606.78975199595618</v>
      </c>
      <c r="H43" s="102">
        <f t="shared" si="4"/>
        <v>3.1227502321730327</v>
      </c>
      <c r="I43" s="103"/>
      <c r="J43" s="101">
        <f>Inputs!J15</f>
        <v>1048.6335602296729</v>
      </c>
      <c r="K43" s="102">
        <f t="shared" si="5"/>
        <v>78.213254856287676</v>
      </c>
      <c r="L43" s="103"/>
      <c r="M43" s="101">
        <f>Inputs!K15</f>
        <v>1062.6518736060327</v>
      </c>
      <c r="N43" s="102">
        <f t="shared" si="6"/>
        <v>80.595640228208595</v>
      </c>
    </row>
    <row r="44" spans="2:14" x14ac:dyDescent="0.25">
      <c r="B44" s="57" t="s">
        <v>27</v>
      </c>
      <c r="C44" s="57"/>
      <c r="D44" s="57"/>
      <c r="E44" s="111">
        <f>E18</f>
        <v>0.24399999999999997</v>
      </c>
      <c r="F44" s="111"/>
      <c r="G44" s="111">
        <f>Inputs!I17</f>
        <v>0.24400000000000002</v>
      </c>
      <c r="H44" s="107">
        <f t="shared" si="4"/>
        <v>2.2204460492503131E-14</v>
      </c>
      <c r="I44" s="111"/>
      <c r="J44" s="111">
        <f>Inputs!J17</f>
        <v>0.22399999999999998</v>
      </c>
      <c r="K44" s="107">
        <f t="shared" si="5"/>
        <v>-8.1967213114754074</v>
      </c>
      <c r="L44" s="111"/>
      <c r="M44" s="111">
        <f>Inputs!K17</f>
        <v>0.22399999999999998</v>
      </c>
      <c r="N44" s="107">
        <f t="shared" si="6"/>
        <v>-8.1967213114754074</v>
      </c>
    </row>
    <row r="45" spans="2:14" x14ac:dyDescent="0.25">
      <c r="B45" s="54" t="s">
        <v>153</v>
      </c>
      <c r="C45" s="54"/>
      <c r="D45" s="54"/>
      <c r="E45" s="112"/>
      <c r="F45" s="112"/>
      <c r="G45" s="112"/>
      <c r="H45" s="109"/>
      <c r="I45" s="112"/>
      <c r="J45" s="112"/>
      <c r="K45" s="109"/>
      <c r="L45" s="112"/>
      <c r="M45" s="112"/>
      <c r="N45" s="109"/>
    </row>
    <row r="46" spans="2:14" x14ac:dyDescent="0.25">
      <c r="B46" s="55" t="s">
        <v>184</v>
      </c>
      <c r="E46" s="103"/>
      <c r="F46" s="103"/>
      <c r="G46" s="103"/>
      <c r="H46" s="102"/>
      <c r="I46" s="102"/>
      <c r="J46" s="103"/>
      <c r="K46" s="103"/>
      <c r="L46" s="103"/>
      <c r="M46" s="103"/>
      <c r="N46" s="103"/>
    </row>
    <row r="47" spans="2:14" x14ac:dyDescent="0.25">
      <c r="B47" s="55" t="s">
        <v>185</v>
      </c>
      <c r="E47" s="103"/>
      <c r="F47" s="103"/>
      <c r="G47" s="103"/>
      <c r="H47" s="102"/>
      <c r="I47" s="102"/>
      <c r="J47" s="103"/>
      <c r="K47" s="103"/>
      <c r="L47" s="103"/>
      <c r="M47" s="103"/>
      <c r="N47" s="103"/>
    </row>
    <row r="48" spans="2:14" x14ac:dyDescent="0.25">
      <c r="B48" s="55" t="s">
        <v>186</v>
      </c>
    </row>
    <row r="49" spans="2:2" x14ac:dyDescent="0.25">
      <c r="B49" s="55" t="s">
        <v>221</v>
      </c>
    </row>
  </sheetData>
  <mergeCells count="1">
    <mergeCell ref="B1:N1"/>
  </mergeCells>
  <pageMargins left="0.7" right="0.7" top="0.75" bottom="0.75" header="0.3" footer="0.3"/>
  <pageSetup orientation="landscape" r:id="rId1"/>
  <ignoredErrors>
    <ignoredError sqref="K10 H1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K23"/>
  <sheetViews>
    <sheetView workbookViewId="0">
      <selection activeCell="F22" sqref="F22"/>
    </sheetView>
  </sheetViews>
  <sheetFormatPr defaultRowHeight="15" x14ac:dyDescent="0.25"/>
  <cols>
    <col min="1" max="1" width="22" style="55" customWidth="1"/>
    <col min="2" max="3" width="9.140625" style="55"/>
    <col min="4" max="4" width="7.7109375" style="55" customWidth="1"/>
    <col min="5" max="5" width="9.140625" style="55"/>
    <col min="6" max="6" width="7.7109375" style="55" customWidth="1"/>
    <col min="7" max="7" width="9.140625" style="55"/>
    <col min="8" max="8" width="7.7109375" style="55" customWidth="1"/>
    <col min="9" max="9" width="9.5703125" style="55" bestFit="1" customWidth="1"/>
    <col min="10" max="10" width="7.7109375" style="55" customWidth="1"/>
    <col min="11" max="16384" width="9.140625" style="55"/>
  </cols>
  <sheetData>
    <row r="2" spans="1:10" x14ac:dyDescent="0.25">
      <c r="A2" s="96" t="s">
        <v>152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ht="45" x14ac:dyDescent="0.25">
      <c r="A3" s="96" t="s">
        <v>142</v>
      </c>
      <c r="B3" s="93" t="s">
        <v>190</v>
      </c>
      <c r="C3" s="93" t="s">
        <v>44</v>
      </c>
      <c r="D3" s="94" t="s">
        <v>151</v>
      </c>
      <c r="E3" s="93" t="s">
        <v>45</v>
      </c>
      <c r="F3" s="94" t="s">
        <v>151</v>
      </c>
      <c r="G3" s="93" t="s">
        <v>46</v>
      </c>
      <c r="H3" s="94" t="s">
        <v>151</v>
      </c>
      <c r="I3" s="100" t="s">
        <v>47</v>
      </c>
      <c r="J3" s="94" t="s">
        <v>151</v>
      </c>
    </row>
    <row r="4" spans="1:10" x14ac:dyDescent="0.25">
      <c r="A4" s="55" t="s">
        <v>16</v>
      </c>
      <c r="B4" s="101">
        <f>'Table 3+4'!E4</f>
        <v>18566.964480009883</v>
      </c>
      <c r="C4" s="101">
        <f>Inputs!L6</f>
        <v>18968.353555074016</v>
      </c>
      <c r="D4" s="102">
        <f t="shared" ref="D4:D17" si="0">100*(C4/B4-1)</f>
        <v>2.1618454405742504</v>
      </c>
      <c r="E4" s="101">
        <f>Inputs!M6</f>
        <v>18620.501293678561</v>
      </c>
      <c r="F4" s="102">
        <f>100*(E4/$B4-1)</f>
        <v>0.28834446107934841</v>
      </c>
      <c r="G4" s="101">
        <f>Inputs!N6</f>
        <v>18809.71903178719</v>
      </c>
      <c r="H4" s="102">
        <f>100*(G4/$B4-1)</f>
        <v>1.3074541723751887</v>
      </c>
      <c r="I4" s="101">
        <f>Inputs!O6</f>
        <v>18563.8783766538</v>
      </c>
      <c r="J4" s="102">
        <f>100*(I4/$B4-1)</f>
        <v>-1.6621474982658757E-2</v>
      </c>
    </row>
    <row r="5" spans="1:10" x14ac:dyDescent="0.25">
      <c r="A5" s="55" t="s">
        <v>17</v>
      </c>
      <c r="B5" s="101">
        <f>'Table 3+4'!E5</f>
        <v>12756.790298362144</v>
      </c>
      <c r="C5" s="101">
        <f>Inputs!L7</f>
        <v>13019.844610308322</v>
      </c>
      <c r="D5" s="102">
        <f t="shared" si="0"/>
        <v>2.0620728709474179</v>
      </c>
      <c r="E5" s="101">
        <f>Inputs!M7</f>
        <v>12646.709179167532</v>
      </c>
      <c r="F5" s="102">
        <f t="shared" ref="F5:F16" si="1">100*(E5/$B5-1)</f>
        <v>-0.86292175868678545</v>
      </c>
      <c r="G5" s="101">
        <f>Inputs!N7</f>
        <v>12906.293511613392</v>
      </c>
      <c r="H5" s="102">
        <f t="shared" ref="H5:H16" si="2">100*(G5/$B5-1)</f>
        <v>1.171950073291117</v>
      </c>
      <c r="I5" s="101">
        <f>Inputs!O7</f>
        <v>12736.663509187418</v>
      </c>
      <c r="J5" s="102">
        <f t="shared" ref="J5:J16" si="3">100*(I5/$B5-1)</f>
        <v>-0.15777314437245282</v>
      </c>
    </row>
    <row r="6" spans="1:10" x14ac:dyDescent="0.25">
      <c r="A6" s="55" t="s">
        <v>18</v>
      </c>
      <c r="B6" s="101">
        <f>'Table 3+4'!E6</f>
        <v>3033.8321653362036</v>
      </c>
      <c r="C6" s="101">
        <f>Inputs!L8</f>
        <v>2833.0255046327766</v>
      </c>
      <c r="D6" s="102">
        <f t="shared" si="0"/>
        <v>-6.6189113227090424</v>
      </c>
      <c r="E6" s="101">
        <f>Inputs!M8</f>
        <v>2786.4754670087545</v>
      </c>
      <c r="F6" s="102">
        <f t="shared" si="1"/>
        <v>-8.1532756212978406</v>
      </c>
      <c r="G6" s="101">
        <f>Inputs!N8</f>
        <v>2865.9677959797882</v>
      </c>
      <c r="H6" s="102">
        <f t="shared" si="2"/>
        <v>-5.5330802828973518</v>
      </c>
      <c r="I6" s="101">
        <f>Inputs!O8</f>
        <v>2790.8302701679522</v>
      </c>
      <c r="J6" s="102">
        <f t="shared" si="3"/>
        <v>-8.0097342873719057</v>
      </c>
    </row>
    <row r="7" spans="1:10" x14ac:dyDescent="0.25">
      <c r="A7" s="55" t="s">
        <v>19</v>
      </c>
      <c r="B7" s="101">
        <f>'Table 3+4'!E7</f>
        <v>2233.3175976487864</v>
      </c>
      <c r="C7" s="101">
        <f>Inputs!L9</f>
        <v>2487.7263711552046</v>
      </c>
      <c r="D7" s="102">
        <f t="shared" si="0"/>
        <v>11.39151788237629</v>
      </c>
      <c r="E7" s="101">
        <f>Inputs!M9</f>
        <v>2494.091349886337</v>
      </c>
      <c r="F7" s="102">
        <f t="shared" si="1"/>
        <v>11.676518938107616</v>
      </c>
      <c r="G7" s="101">
        <f>Inputs!N9</f>
        <v>2421.9243274759438</v>
      </c>
      <c r="H7" s="102">
        <f t="shared" si="2"/>
        <v>8.4451369579374038</v>
      </c>
      <c r="I7" s="101">
        <f>Inputs!O9</f>
        <v>2394.2730616354538</v>
      </c>
      <c r="J7" s="102">
        <f t="shared" si="3"/>
        <v>7.2070118534022898</v>
      </c>
    </row>
    <row r="8" spans="1:10" x14ac:dyDescent="0.25">
      <c r="A8" s="55" t="s">
        <v>20</v>
      </c>
      <c r="B8" s="101">
        <f>'Table 3+4'!E8</f>
        <v>2734.2108042471673</v>
      </c>
      <c r="C8" s="101">
        <f>Inputs!L10</f>
        <v>2649.5128019455669</v>
      </c>
      <c r="D8" s="102">
        <f t="shared" si="0"/>
        <v>-3.0977129550521565</v>
      </c>
      <c r="E8" s="101">
        <f>Inputs!M10</f>
        <v>2583.9969696177309</v>
      </c>
      <c r="F8" s="102">
        <f t="shared" si="1"/>
        <v>-5.493864423185757</v>
      </c>
      <c r="G8" s="101">
        <f>Inputs!N10</f>
        <v>2661.7582763556784</v>
      </c>
      <c r="H8" s="102">
        <f t="shared" si="2"/>
        <v>-2.6498515688309521</v>
      </c>
      <c r="I8" s="101">
        <f>Inputs!O10</f>
        <v>2635.1801374107699</v>
      </c>
      <c r="J8" s="102">
        <f t="shared" si="3"/>
        <v>-3.6219104497198562</v>
      </c>
    </row>
    <row r="9" spans="1:10" x14ac:dyDescent="0.25">
      <c r="A9" s="55" t="s">
        <v>145</v>
      </c>
      <c r="B9" s="101">
        <f>'Table 3+4'!E9</f>
        <v>-500.89320659838086</v>
      </c>
      <c r="C9" s="101">
        <f>Inputs!L20</f>
        <v>-161.78643079036237</v>
      </c>
      <c r="D9" s="102">
        <f t="shared" si="0"/>
        <v>-67.700414248164549</v>
      </c>
      <c r="E9" s="101">
        <f>Inputs!M20</f>
        <v>-89.905619731393926</v>
      </c>
      <c r="F9" s="102">
        <f t="shared" si="1"/>
        <v>-82.050940490498448</v>
      </c>
      <c r="G9" s="101">
        <f>Inputs!N20</f>
        <v>-239.83394887973463</v>
      </c>
      <c r="H9" s="102">
        <f t="shared" si="2"/>
        <v>-52.118745928204426</v>
      </c>
      <c r="I9" s="101">
        <f>Inputs!O20</f>
        <v>-240.90707577531612</v>
      </c>
      <c r="J9" s="102">
        <f t="shared" si="3"/>
        <v>-51.904503274991143</v>
      </c>
    </row>
    <row r="10" spans="1:10" x14ac:dyDescent="0.25">
      <c r="A10" s="55" t="s">
        <v>146</v>
      </c>
      <c r="B10" s="101">
        <f>'Table 3+4'!E10</f>
        <v>2733.588171545824</v>
      </c>
      <c r="C10" s="101">
        <f>Inputs!L19</f>
        <v>2570.0999055067773</v>
      </c>
      <c r="D10" s="102">
        <f t="shared" si="0"/>
        <v>-5.9807204223668915</v>
      </c>
      <c r="E10" s="101">
        <f>Inputs!M19</f>
        <v>2510.46744476398</v>
      </c>
      <c r="F10" s="102">
        <f t="shared" si="1"/>
        <v>-8.1621924291423458</v>
      </c>
      <c r="G10" s="101">
        <f>Inputs!N19</f>
        <v>2541.7100708333346</v>
      </c>
      <c r="H10" s="102">
        <f t="shared" si="2"/>
        <v>-7.0192760822484708</v>
      </c>
      <c r="I10" s="101">
        <f>Inputs!O19</f>
        <v>2500.3336708699894</v>
      </c>
      <c r="J10" s="102">
        <f t="shared" si="3"/>
        <v>-8.5329056916401136</v>
      </c>
    </row>
    <row r="11" spans="1:10" x14ac:dyDescent="0.25">
      <c r="A11" s="55" t="s">
        <v>147</v>
      </c>
      <c r="B11" s="103">
        <f>'Table 3+4'!E11</f>
        <v>-500.27057389703759</v>
      </c>
      <c r="C11" s="103">
        <f>Inputs!L21</f>
        <v>-82.373534351572744</v>
      </c>
      <c r="D11" s="102">
        <f t="shared" si="0"/>
        <v>-83.534203559107141</v>
      </c>
      <c r="E11" s="103">
        <f>Inputs!M21</f>
        <v>-16.376094877643027</v>
      </c>
      <c r="F11" s="102">
        <f t="shared" si="1"/>
        <v>-96.726552443395676</v>
      </c>
      <c r="G11" s="103">
        <f>Inputs!N21</f>
        <v>-119.78574335739086</v>
      </c>
      <c r="H11" s="102">
        <f t="shared" si="2"/>
        <v>-76.05580867483836</v>
      </c>
      <c r="I11" s="103">
        <f>Inputs!O21</f>
        <v>-106.0606092345356</v>
      </c>
      <c r="J11" s="102">
        <f t="shared" si="3"/>
        <v>-78.799350837620068</v>
      </c>
    </row>
    <row r="12" spans="1:10" x14ac:dyDescent="0.25">
      <c r="A12" s="55" t="s">
        <v>21</v>
      </c>
      <c r="B12" s="102">
        <f>'Table 3+4'!E12</f>
        <v>100.04556462147023</v>
      </c>
      <c r="C12" s="102">
        <f>Inputs!L11</f>
        <v>106.37678649703207</v>
      </c>
      <c r="D12" s="102">
        <f t="shared" si="0"/>
        <v>6.3283383921281189</v>
      </c>
      <c r="E12" s="102">
        <f>Inputs!M11</f>
        <v>106.03458333944425</v>
      </c>
      <c r="F12" s="102">
        <f t="shared" si="1"/>
        <v>5.9862910871000707</v>
      </c>
      <c r="G12" s="102">
        <f>Inputs!N11</f>
        <v>109.91453078086332</v>
      </c>
      <c r="H12" s="102">
        <f t="shared" si="2"/>
        <v>9.864471450316703</v>
      </c>
      <c r="I12" s="102">
        <f>Inputs!O11</f>
        <v>111.40115797658856</v>
      </c>
      <c r="J12" s="102">
        <f t="shared" si="3"/>
        <v>11.35042157849082</v>
      </c>
    </row>
    <row r="13" spans="1:10" x14ac:dyDescent="0.25">
      <c r="A13" s="55" t="s">
        <v>22</v>
      </c>
      <c r="B13" s="101">
        <f>'Table 3+4'!E13</f>
        <v>14036.62514688748</v>
      </c>
      <c r="C13" s="101">
        <f>Inputs!L12</f>
        <v>14340.075287635955</v>
      </c>
      <c r="D13" s="102">
        <f t="shared" si="0"/>
        <v>2.1618454405741838</v>
      </c>
      <c r="E13" s="101">
        <f>Inputs!M12</f>
        <v>14077.098978020998</v>
      </c>
      <c r="F13" s="102">
        <f t="shared" si="1"/>
        <v>0.28834446107932621</v>
      </c>
      <c r="G13" s="101">
        <f>Inputs!N12</f>
        <v>14220.147588031114</v>
      </c>
      <c r="H13" s="102">
        <f t="shared" si="2"/>
        <v>1.3074541723750999</v>
      </c>
      <c r="I13" s="101">
        <f>Inputs!O12</f>
        <v>14034.292052750272</v>
      </c>
      <c r="J13" s="102">
        <f t="shared" si="3"/>
        <v>-1.6621474982714268E-2</v>
      </c>
    </row>
    <row r="14" spans="1:10" x14ac:dyDescent="0.25">
      <c r="A14" s="55" t="s">
        <v>148</v>
      </c>
      <c r="B14" s="102">
        <f>'Table 3+4'!E14</f>
        <v>3.0056955776837757</v>
      </c>
      <c r="C14" s="102">
        <f>Inputs!L13</f>
        <v>3.7970983121290045</v>
      </c>
      <c r="D14" s="102">
        <f t="shared" si="0"/>
        <v>26.330102766265263</v>
      </c>
      <c r="E14" s="102">
        <f>Inputs!M13</f>
        <v>3.7543229174305273</v>
      </c>
      <c r="F14" s="102">
        <f t="shared" si="1"/>
        <v>24.906958153215662</v>
      </c>
      <c r="G14" s="102">
        <f>Inputs!N13</f>
        <v>4.2393163476079065</v>
      </c>
      <c r="H14" s="102">
        <f t="shared" si="2"/>
        <v>41.042771566200109</v>
      </c>
      <c r="I14" s="102">
        <f>Inputs!O13</f>
        <v>4.4251447470735599</v>
      </c>
      <c r="J14" s="102">
        <f t="shared" si="3"/>
        <v>47.225313831802907</v>
      </c>
    </row>
    <row r="15" spans="1:10" x14ac:dyDescent="0.25">
      <c r="A15" s="55" t="s">
        <v>24</v>
      </c>
      <c r="B15" s="102">
        <f>'Table 3+4'!E15</f>
        <v>99.997765176263655</v>
      </c>
      <c r="C15" s="102">
        <f>Inputs!L14</f>
        <v>101.57463552427717</v>
      </c>
      <c r="D15" s="102">
        <f t="shared" si="0"/>
        <v>1.5769055890739292</v>
      </c>
      <c r="E15" s="102">
        <f>Inputs!M14</f>
        <v>101.22746060499716</v>
      </c>
      <c r="F15" s="102">
        <f t="shared" si="1"/>
        <v>1.2297229108730212</v>
      </c>
      <c r="G15" s="102">
        <f>Inputs!N14</f>
        <v>101.10861614028424</v>
      </c>
      <c r="H15" s="102">
        <f t="shared" si="2"/>
        <v>1.110875790136423</v>
      </c>
      <c r="I15" s="102">
        <f>Inputs!O14</f>
        <v>100.71927218733627</v>
      </c>
      <c r="J15" s="102">
        <f t="shared" si="3"/>
        <v>0.72152313584292749</v>
      </c>
    </row>
    <row r="16" spans="1:10" x14ac:dyDescent="0.25">
      <c r="A16" s="55" t="s">
        <v>25</v>
      </c>
      <c r="B16" s="103">
        <f>'Table 3+4'!E16</f>
        <v>588.41502057481512</v>
      </c>
      <c r="C16" s="102">
        <f>Inputs!L15</f>
        <v>503.63084923014549</v>
      </c>
      <c r="D16" s="102">
        <f t="shared" si="0"/>
        <v>-14.408906703612878</v>
      </c>
      <c r="E16" s="102">
        <f>Inputs!M15</f>
        <v>582.39077507664695</v>
      </c>
      <c r="F16" s="102">
        <f t="shared" si="1"/>
        <v>-1.0238089252519678</v>
      </c>
      <c r="G16" s="102">
        <f>Inputs!N15</f>
        <v>605.56600762490302</v>
      </c>
      <c r="H16" s="102">
        <f t="shared" si="2"/>
        <v>2.9147772321198362</v>
      </c>
      <c r="I16" s="102">
        <f>Inputs!O15</f>
        <v>692.12087203304907</v>
      </c>
      <c r="J16" s="102">
        <f t="shared" si="3"/>
        <v>17.624609813142598</v>
      </c>
    </row>
    <row r="17" spans="1:11" x14ac:dyDescent="0.25">
      <c r="A17" s="57" t="s">
        <v>27</v>
      </c>
      <c r="B17" s="111">
        <f>'Table 3+4'!E18</f>
        <v>0.24399999999999997</v>
      </c>
      <c r="C17" s="111">
        <f>Inputs!L17</f>
        <v>0.24399999999999994</v>
      </c>
      <c r="D17" s="110">
        <f t="shared" si="0"/>
        <v>-1.1102230246251565E-14</v>
      </c>
      <c r="E17" s="111">
        <f>Inputs!M17</f>
        <v>0.24400000000000002</v>
      </c>
      <c r="F17" s="110">
        <v>0</v>
      </c>
      <c r="G17" s="111">
        <f>Inputs!N17</f>
        <v>0.24399999999999994</v>
      </c>
      <c r="H17" s="110">
        <v>0</v>
      </c>
      <c r="I17" s="57">
        <f>Inputs!O17</f>
        <v>0.24399999999999997</v>
      </c>
      <c r="J17" s="57">
        <v>0</v>
      </c>
    </row>
    <row r="18" spans="1:11" x14ac:dyDescent="0.25">
      <c r="A18" s="54" t="s">
        <v>153</v>
      </c>
    </row>
    <row r="19" spans="1:11" ht="15.75" x14ac:dyDescent="0.25">
      <c r="A19" s="113" t="s">
        <v>223</v>
      </c>
    </row>
    <row r="20" spans="1:11" ht="15.75" x14ac:dyDescent="0.25">
      <c r="A20" s="113" t="s">
        <v>191</v>
      </c>
    </row>
    <row r="21" spans="1:11" ht="15.75" x14ac:dyDescent="0.25">
      <c r="A21" s="113" t="s">
        <v>224</v>
      </c>
      <c r="K21" s="114"/>
    </row>
    <row r="22" spans="1:11" ht="15.75" x14ac:dyDescent="0.25">
      <c r="A22" s="113" t="s">
        <v>192</v>
      </c>
    </row>
    <row r="23" spans="1:11" ht="15.75" x14ac:dyDescent="0.25">
      <c r="A23" s="113" t="s">
        <v>222</v>
      </c>
    </row>
  </sheetData>
  <pageMargins left="0.7" right="0.7" top="0.75" bottom="0.75" header="0.3" footer="0.3"/>
  <pageSetup paperSize="119" scale="79" fitToHeight="0" orientation="landscape" r:id="rId1"/>
  <ignoredErrors>
    <ignoredError sqref="D9:D11 F9:F11 H9:H1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21"/>
  <sheetViews>
    <sheetView workbookViewId="0">
      <selection activeCell="C24" sqref="C24"/>
    </sheetView>
  </sheetViews>
  <sheetFormatPr defaultRowHeight="15" x14ac:dyDescent="0.25"/>
  <cols>
    <col min="1" max="1" width="12.7109375" style="55" customWidth="1"/>
    <col min="2" max="3" width="9.140625" style="55"/>
    <col min="4" max="4" width="12.85546875" style="55" customWidth="1"/>
    <col min="5" max="5" width="9.140625" style="55"/>
    <col min="6" max="6" width="2.28515625" style="55" customWidth="1"/>
    <col min="7" max="7" width="11.5703125" style="55" customWidth="1"/>
    <col min="8" max="16384" width="9.140625" style="55"/>
  </cols>
  <sheetData>
    <row r="2" spans="1:8" x14ac:dyDescent="0.25">
      <c r="A2" s="96" t="s">
        <v>154</v>
      </c>
      <c r="B2" s="57"/>
      <c r="C2" s="57"/>
      <c r="D2" s="57"/>
      <c r="E2" s="57"/>
      <c r="F2" s="57"/>
      <c r="G2" s="57"/>
      <c r="H2" s="57"/>
    </row>
    <row r="3" spans="1:8" ht="30" x14ac:dyDescent="0.25">
      <c r="A3" s="96" t="s">
        <v>142</v>
      </c>
      <c r="B3" s="57"/>
      <c r="C3" s="93" t="s">
        <v>182</v>
      </c>
      <c r="D3" s="93" t="s">
        <v>48</v>
      </c>
      <c r="E3" s="94" t="s">
        <v>144</v>
      </c>
      <c r="F3" s="115"/>
      <c r="G3" s="93" t="s">
        <v>49</v>
      </c>
      <c r="H3" s="94" t="s">
        <v>144</v>
      </c>
    </row>
    <row r="4" spans="1:8" x14ac:dyDescent="0.25">
      <c r="A4" s="55" t="s">
        <v>16</v>
      </c>
      <c r="C4" s="101">
        <f>'Table 3+4'!E4</f>
        <v>18566.964480009883</v>
      </c>
      <c r="D4" s="101">
        <f>Inputs!P6</f>
        <v>18762.773427858014</v>
      </c>
      <c r="E4" s="102">
        <f t="shared" ref="E4:E17" si="0">100*(D4/C4-1)</f>
        <v>1.0546093738637241</v>
      </c>
      <c r="G4" s="101">
        <f>Inputs!Q6</f>
        <v>18606.361108696514</v>
      </c>
      <c r="H4" s="102">
        <f t="shared" ref="H4:H16" si="1">100*(G4/$C4-1)</f>
        <v>0.2121866971256825</v>
      </c>
    </row>
    <row r="5" spans="1:8" x14ac:dyDescent="0.25">
      <c r="A5" s="55" t="s">
        <v>17</v>
      </c>
      <c r="C5" s="101">
        <f>'Table 3+4'!E5</f>
        <v>12756.790298362144</v>
      </c>
      <c r="D5" s="101">
        <f>Inputs!P7</f>
        <v>12875.87989618573</v>
      </c>
      <c r="E5" s="102">
        <f t="shared" si="0"/>
        <v>0.93353888429816845</v>
      </c>
      <c r="G5" s="101">
        <f>Inputs!Q7</f>
        <v>12779.740259722452</v>
      </c>
      <c r="H5" s="102">
        <f t="shared" si="1"/>
        <v>0.17990388509603328</v>
      </c>
    </row>
    <row r="6" spans="1:8" x14ac:dyDescent="0.25">
      <c r="A6" s="55" t="s">
        <v>18</v>
      </c>
      <c r="C6" s="101">
        <f>'Table 3+4'!E6</f>
        <v>3033.8321653362036</v>
      </c>
      <c r="D6" s="101">
        <f>Inputs!P8</f>
        <v>2686.4353330511481</v>
      </c>
      <c r="E6" s="102">
        <f t="shared" si="0"/>
        <v>-11.450759743875205</v>
      </c>
      <c r="G6" s="101">
        <f>Inputs!Q8</f>
        <v>2936.6369841316691</v>
      </c>
      <c r="H6" s="102">
        <f t="shared" si="1"/>
        <v>-3.2037098925597141</v>
      </c>
    </row>
    <row r="7" spans="1:8" x14ac:dyDescent="0.25">
      <c r="A7" s="55" t="s">
        <v>19</v>
      </c>
      <c r="C7" s="101">
        <f>'Table 3+4'!E7</f>
        <v>2233.3175976487864</v>
      </c>
      <c r="D7" s="101">
        <f>Inputs!P9</f>
        <v>2439.8292262697464</v>
      </c>
      <c r="E7" s="102">
        <f t="shared" si="0"/>
        <v>9.2468544929916519</v>
      </c>
      <c r="G7" s="101">
        <f>Inputs!Q9</f>
        <v>2308.2273359711439</v>
      </c>
      <c r="H7" s="102">
        <f t="shared" si="1"/>
        <v>3.3541910206242864</v>
      </c>
    </row>
    <row r="8" spans="1:8" x14ac:dyDescent="0.25">
      <c r="A8" s="55" t="s">
        <v>20</v>
      </c>
      <c r="C8" s="101">
        <f>'Table 3+4'!E8</f>
        <v>2734.2108042471673</v>
      </c>
      <c r="D8" s="101">
        <f>Inputs!P10</f>
        <v>2516.6806007117298</v>
      </c>
      <c r="E8" s="102">
        <f t="shared" si="0"/>
        <v>-7.9558680405160569</v>
      </c>
      <c r="G8" s="101">
        <f>Inputs!Q10</f>
        <v>2695.4745231421794</v>
      </c>
      <c r="H8" s="102">
        <f t="shared" si="1"/>
        <v>-1.4167262101670186</v>
      </c>
    </row>
    <row r="9" spans="1:8" x14ac:dyDescent="0.25">
      <c r="A9" s="55" t="s">
        <v>145</v>
      </c>
      <c r="C9" s="103">
        <f>'Table 3+4'!E9</f>
        <v>-500.89320659838086</v>
      </c>
      <c r="D9" s="103">
        <f>Inputs!P20</f>
        <v>-76.851374441983353</v>
      </c>
      <c r="E9" s="102">
        <f t="shared" si="0"/>
        <v>-84.657133810240865</v>
      </c>
      <c r="G9" s="101">
        <f>Inputs!Q20</f>
        <v>-387.24718717103542</v>
      </c>
      <c r="H9" s="102">
        <f t="shared" si="1"/>
        <v>-22.688672541424083</v>
      </c>
    </row>
    <row r="10" spans="1:8" x14ac:dyDescent="0.25">
      <c r="A10" s="55" t="s">
        <v>146</v>
      </c>
      <c r="C10" s="101">
        <f>'Table 3+4'!E10</f>
        <v>2733.588171545824</v>
      </c>
      <c r="D10" s="101">
        <f>Inputs!P19</f>
        <v>2413.2905852167673</v>
      </c>
      <c r="E10" s="102">
        <f t="shared" si="0"/>
        <v>-11.717111950624615</v>
      </c>
      <c r="G10" s="101">
        <f>Inputs!Q19</f>
        <v>2662.9335542567355</v>
      </c>
      <c r="H10" s="102">
        <f t="shared" si="1"/>
        <v>-2.5846840436514529</v>
      </c>
    </row>
    <row r="11" spans="1:8" x14ac:dyDescent="0.25">
      <c r="A11" s="55" t="s">
        <v>147</v>
      </c>
      <c r="C11" s="103">
        <f>'Table 3+4'!E11</f>
        <v>-500.27057389703759</v>
      </c>
      <c r="D11" s="103">
        <f>Inputs!P21</f>
        <v>26.538641052979074</v>
      </c>
      <c r="E11" s="102">
        <f t="shared" si="0"/>
        <v>-105.30485749866254</v>
      </c>
      <c r="G11" s="101">
        <f>Inputs!Q21</f>
        <v>-354.7062182855916</v>
      </c>
      <c r="H11" s="102">
        <f t="shared" si="1"/>
        <v>-29.097125277131553</v>
      </c>
    </row>
    <row r="12" spans="1:8" x14ac:dyDescent="0.25">
      <c r="A12" s="55" t="s">
        <v>21</v>
      </c>
      <c r="C12" s="102">
        <f>'Table 3+4'!E12</f>
        <v>100.04556462147023</v>
      </c>
      <c r="D12" s="102">
        <f>Inputs!P11</f>
        <v>108.9519018134546</v>
      </c>
      <c r="E12" s="102">
        <f t="shared" si="0"/>
        <v>8.9022809013894246</v>
      </c>
      <c r="G12" s="104">
        <f>Inputs!Q11</f>
        <v>102.47422906119928</v>
      </c>
      <c r="H12" s="102">
        <f t="shared" si="1"/>
        <v>2.4275583319641081</v>
      </c>
    </row>
    <row r="13" spans="1:8" x14ac:dyDescent="0.25">
      <c r="A13" s="55" t="s">
        <v>22</v>
      </c>
      <c r="C13" s="101">
        <f>'Table 3+4'!E13</f>
        <v>14036.62514688748</v>
      </c>
      <c r="D13" s="101">
        <f>Inputs!P12</f>
        <v>14184.656711460653</v>
      </c>
      <c r="E13" s="102">
        <f t="shared" si="0"/>
        <v>1.0546093738636131</v>
      </c>
      <c r="G13" s="101">
        <f>Inputs!Q12</f>
        <v>14066.408998174558</v>
      </c>
      <c r="H13" s="102">
        <f t="shared" si="1"/>
        <v>0.21218669712557148</v>
      </c>
    </row>
    <row r="14" spans="1:8" x14ac:dyDescent="0.25">
      <c r="A14" s="55" t="s">
        <v>148</v>
      </c>
      <c r="C14" s="102">
        <f>'Table 3+4'!E14</f>
        <v>3.0056955776837757</v>
      </c>
      <c r="D14" s="102">
        <f>Inputs!P13</f>
        <v>4.1189877266818167</v>
      </c>
      <c r="E14" s="102">
        <f t="shared" si="0"/>
        <v>37.039418005730205</v>
      </c>
      <c r="G14" s="102">
        <f>Inputs!Q13</f>
        <v>3.3092786326499084</v>
      </c>
      <c r="H14" s="102">
        <f t="shared" si="1"/>
        <v>10.100259561218694</v>
      </c>
    </row>
    <row r="15" spans="1:8" x14ac:dyDescent="0.25">
      <c r="A15" s="55" t="s">
        <v>24</v>
      </c>
      <c r="C15" s="102">
        <f>'Table 3+4'!E15</f>
        <v>99.997765176263655</v>
      </c>
      <c r="D15" s="102">
        <f>Inputs!P14</f>
        <v>101.13810188102588</v>
      </c>
      <c r="E15" s="102">
        <f t="shared" si="0"/>
        <v>1.1403621898471217</v>
      </c>
      <c r="G15" s="102">
        <f>Inputs!Q14</f>
        <v>100.38155019692111</v>
      </c>
      <c r="H15" s="102">
        <f t="shared" si="1"/>
        <v>0.38379359776787858</v>
      </c>
    </row>
    <row r="16" spans="1:8" x14ac:dyDescent="0.25">
      <c r="A16" s="55" t="s">
        <v>25</v>
      </c>
      <c r="C16" s="103">
        <f>'Table 3+4'!E16</f>
        <v>588.41502057481512</v>
      </c>
      <c r="D16" s="103">
        <f>Inputs!P15</f>
        <v>599.81614876361459</v>
      </c>
      <c r="E16" s="102">
        <f t="shared" si="0"/>
        <v>1.9375997875890061</v>
      </c>
      <c r="G16" s="103">
        <f>Inputs!Q15</f>
        <v>592.20854837433717</v>
      </c>
      <c r="H16" s="102">
        <f t="shared" si="1"/>
        <v>0.64470274667975946</v>
      </c>
    </row>
    <row r="17" spans="1:8" x14ac:dyDescent="0.25">
      <c r="A17" s="57" t="s">
        <v>27</v>
      </c>
      <c r="B17" s="57"/>
      <c r="C17" s="111">
        <f>'Table 3+4'!E18</f>
        <v>0.24399999999999997</v>
      </c>
      <c r="D17" s="111">
        <f>Inputs!P17</f>
        <v>0.24399999999999997</v>
      </c>
      <c r="E17" s="110">
        <f t="shared" si="0"/>
        <v>0</v>
      </c>
      <c r="F17" s="57"/>
      <c r="G17" s="111">
        <f>Inputs!Q17</f>
        <v>0.24399999999999994</v>
      </c>
      <c r="H17" s="110">
        <v>0</v>
      </c>
    </row>
    <row r="18" spans="1:8" x14ac:dyDescent="0.25">
      <c r="A18" s="54" t="s">
        <v>153</v>
      </c>
    </row>
    <row r="19" spans="1:8" x14ac:dyDescent="0.25">
      <c r="A19" s="55" t="s">
        <v>193</v>
      </c>
    </row>
    <row r="20" spans="1:8" x14ac:dyDescent="0.25">
      <c r="A20" s="55" t="s">
        <v>218</v>
      </c>
    </row>
    <row r="21" spans="1:8" x14ac:dyDescent="0.25">
      <c r="A21" s="55" t="s">
        <v>221</v>
      </c>
    </row>
  </sheetData>
  <pageMargins left="0.7" right="0.7" top="0.75" bottom="0.75" header="0.3" footer="0.3"/>
  <pageSetup paperSize="119" orientation="portrait" r:id="rId1"/>
  <ignoredErrors>
    <ignoredError sqref="E9:E1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L25"/>
  <sheetViews>
    <sheetView workbookViewId="0">
      <selection sqref="A1:XFD1048576"/>
    </sheetView>
  </sheetViews>
  <sheetFormatPr defaultRowHeight="15" x14ac:dyDescent="0.25"/>
  <cols>
    <col min="1" max="1" width="2.85546875" style="55" customWidth="1"/>
    <col min="2" max="2" width="36" style="55" customWidth="1"/>
    <col min="3" max="3" width="12.5703125" style="55" customWidth="1"/>
    <col min="4" max="4" width="12.85546875" style="55" customWidth="1"/>
    <col min="5" max="5" width="12.42578125" style="55" customWidth="1"/>
    <col min="6" max="6" width="12.140625" style="55" customWidth="1"/>
    <col min="7" max="8" width="12.28515625" style="55" customWidth="1"/>
    <col min="9" max="9" width="11.85546875" style="55" customWidth="1"/>
    <col min="10" max="10" width="10" style="55" customWidth="1"/>
    <col min="11" max="12" width="9.7109375" style="55" customWidth="1"/>
    <col min="13" max="16384" width="9.140625" style="55"/>
  </cols>
  <sheetData>
    <row r="2" spans="1:12" x14ac:dyDescent="0.25">
      <c r="A2" s="57" t="s">
        <v>199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46.5" customHeight="1" x14ac:dyDescent="0.25">
      <c r="A3" s="58" t="s">
        <v>196</v>
      </c>
      <c r="B3" s="59"/>
      <c r="C3" s="60" t="s">
        <v>200</v>
      </c>
      <c r="D3" s="60" t="s">
        <v>201</v>
      </c>
      <c r="E3" s="60" t="s">
        <v>202</v>
      </c>
      <c r="F3" s="60" t="s">
        <v>203</v>
      </c>
      <c r="G3" s="60" t="s">
        <v>204</v>
      </c>
      <c r="H3" s="60" t="s">
        <v>205</v>
      </c>
      <c r="I3" s="60" t="s">
        <v>206</v>
      </c>
      <c r="J3" s="60" t="s">
        <v>207</v>
      </c>
      <c r="K3" s="60" t="s">
        <v>208</v>
      </c>
      <c r="L3" s="60" t="s">
        <v>209</v>
      </c>
    </row>
    <row r="4" spans="1:12" s="66" customFormat="1" x14ac:dyDescent="0.25">
      <c r="A4" s="61" t="s">
        <v>38</v>
      </c>
      <c r="B4" s="62" t="s">
        <v>155</v>
      </c>
      <c r="C4" s="63">
        <f>'Table 3+4'!H4</f>
        <v>0.68777494276917039</v>
      </c>
      <c r="D4" s="63">
        <f>'Table 3+4'!H5</f>
        <v>0.58764514475662111</v>
      </c>
      <c r="E4" s="63">
        <f>'Table 3+4'!H6</f>
        <v>-9.8721533220395123</v>
      </c>
      <c r="F4" s="63">
        <f>'Table 3+4'!H7</f>
        <v>10.410009114330098</v>
      </c>
      <c r="G4" s="63">
        <f>'Table 3+4'!H8</f>
        <v>-4.3801752019128504</v>
      </c>
      <c r="H4" s="63">
        <f>'Table 3+4'!H12</f>
        <v>7.5063074635409732</v>
      </c>
      <c r="I4" s="64">
        <f>'Table 3+4'!G14-3</f>
        <v>0.94441153819916712</v>
      </c>
      <c r="J4" s="65">
        <f>'Table 3+4'!G9-'Table 3+4'!E9</f>
        <v>352.25178908283306</v>
      </c>
      <c r="K4" s="65">
        <f>'Table 3+4'!G11-'Table 3+4'!E11</f>
        <v>443.45595200396428</v>
      </c>
      <c r="L4" s="65">
        <f>'Table 3+4'!G16-'Table 3+4'!E16</f>
        <v>3.0590692788582601</v>
      </c>
    </row>
    <row r="5" spans="1:12" s="66" customFormat="1" x14ac:dyDescent="0.25">
      <c r="A5" s="61" t="s">
        <v>39</v>
      </c>
      <c r="B5" s="62" t="s">
        <v>156</v>
      </c>
      <c r="C5" s="63">
        <f>'Table 3+4'!K4</f>
        <v>1.5124279111544681E-2</v>
      </c>
      <c r="D5" s="63">
        <f>'Table 3+4'!K5</f>
        <v>2.5836336864375253</v>
      </c>
      <c r="E5" s="63">
        <f>'Table 3+4'!K6</f>
        <v>-5.8394364448131286</v>
      </c>
      <c r="F5" s="63">
        <f>'Table 3+4'!K7</f>
        <v>-4.1410640162635399</v>
      </c>
      <c r="G5" s="63">
        <f>'Table 3+4'!K8</f>
        <v>2.0898330020649336</v>
      </c>
      <c r="H5" s="63">
        <f>'Table 3+4'!K12</f>
        <v>4.1416214613563707</v>
      </c>
      <c r="I5" s="64">
        <f>'Table 3+4'!J14-3</f>
        <v>0.52363414962102262</v>
      </c>
      <c r="J5" s="65">
        <f>'Table 3+4'!J9-'Table 3+4'!E9</f>
        <v>-149.6235511382979</v>
      </c>
      <c r="K5" s="65">
        <f>'Table 3+4'!J11-'Table 3+4'!E11</f>
        <v>-94.131015901751198</v>
      </c>
      <c r="L5" s="65">
        <f>'Table 3+4'!J16-'Table 3+4'!E16</f>
        <v>444.76512784095553</v>
      </c>
    </row>
    <row r="6" spans="1:12" s="66" customFormat="1" x14ac:dyDescent="0.25">
      <c r="A6" s="61" t="s">
        <v>40</v>
      </c>
      <c r="B6" s="62" t="s">
        <v>225</v>
      </c>
      <c r="C6" s="63">
        <f>'Table 3+4'!N4</f>
        <v>0.72111962261627305</v>
      </c>
      <c r="D6" s="63">
        <f>'Table 3+4'!N5</f>
        <v>3.2034512140573401</v>
      </c>
      <c r="E6" s="63">
        <f>'Table 3+4'!N6</f>
        <v>-16.187896257987187</v>
      </c>
      <c r="F6" s="63">
        <f>'Table 3+4'!N7</f>
        <v>6.6668606924949581</v>
      </c>
      <c r="G6" s="63">
        <f>'Table 3+4'!N8</f>
        <v>-2.467452117117086</v>
      </c>
      <c r="H6" s="63">
        <f>'Table 3+4'!N12</f>
        <v>11.998690225854158</v>
      </c>
      <c r="I6" s="64">
        <f>'Table 3+4'!M14-3</f>
        <v>1.5062152506384008</v>
      </c>
      <c r="J6" s="65">
        <f>'Table 3+4'!M9-'Table 3+4'!E9</f>
        <v>216.35751543206061</v>
      </c>
      <c r="K6" s="65">
        <f>'Table 3+4'!M11-'Table 3+4'!E11</f>
        <v>359.12453555139109</v>
      </c>
      <c r="L6" s="65">
        <f>'Table 3+4'!M16-'Table 3+4'!E16</f>
        <v>455.89222702079223</v>
      </c>
    </row>
    <row r="7" spans="1:12" s="66" customFormat="1" x14ac:dyDescent="0.25">
      <c r="A7" s="61" t="s">
        <v>41</v>
      </c>
      <c r="B7" s="62" t="s">
        <v>157</v>
      </c>
      <c r="C7" s="63">
        <f>'Table 3+4'!H31</f>
        <v>1.3612672148155092</v>
      </c>
      <c r="D7" s="63">
        <f>'Table 3+4'!H32</f>
        <v>1.222691205823967</v>
      </c>
      <c r="E7" s="63">
        <f>'Table 3+4'!H33</f>
        <v>-5.1562744929800512</v>
      </c>
      <c r="F7" s="63">
        <f>'Table 3+4'!H34</f>
        <v>8.2745071486907804</v>
      </c>
      <c r="G7" s="63">
        <f>'Table 3+4'!H35</f>
        <v>-2.5023488507154301</v>
      </c>
      <c r="H7" s="63">
        <f>'Table 3+4'!H39</f>
        <v>10.069254784401149</v>
      </c>
      <c r="I7" s="64">
        <f>'Table 3+4'!G41-3</f>
        <v>1.2649259279623433</v>
      </c>
      <c r="J7" s="65">
        <f>'Table 3+4'!G36-'Table 3+4'!E36</f>
        <v>253.21551690663409</v>
      </c>
      <c r="K7" s="65">
        <f>'Table 3+4'!G38-'Table 3+4'!E38</f>
        <v>375.07914262181566</v>
      </c>
      <c r="L7" s="65">
        <f>'Table 3+4'!G43-'Table 3+4'!E43</f>
        <v>18.374731421141064</v>
      </c>
    </row>
    <row r="8" spans="1:12" s="66" customFormat="1" x14ac:dyDescent="0.25">
      <c r="A8" s="61" t="s">
        <v>42</v>
      </c>
      <c r="B8" s="62" t="s">
        <v>158</v>
      </c>
      <c r="C8" s="63">
        <f>'Table 3+4'!K31</f>
        <v>0.67838284414698524</v>
      </c>
      <c r="D8" s="63">
        <f>'Table 3+4'!K32</f>
        <v>3.2278633868860762</v>
      </c>
      <c r="E8" s="63">
        <f>'Table 3+4'!K33</f>
        <v>-0.91406126952324751</v>
      </c>
      <c r="F8" s="63">
        <f>'Table 3+4'!K34</f>
        <v>-6.5477191767272842</v>
      </c>
      <c r="G8" s="63">
        <f>'Table 3+4'!K35</f>
        <v>4.0909739813311807</v>
      </c>
      <c r="H8" s="63">
        <f>'Table 3+4'!K39</f>
        <v>6.5486005912405831</v>
      </c>
      <c r="I8" s="64">
        <f>'Table 3+4'!J41-3</f>
        <v>0.82464363222272175</v>
      </c>
      <c r="J8" s="65">
        <f>'Table 3+4'!J36-'Table 3+4'!E36</f>
        <v>-258.0872172149725</v>
      </c>
      <c r="K8" s="65">
        <f>'Table 3+4'!J38-'Table 3+4'!E38</f>
        <v>-170.64029960684775</v>
      </c>
      <c r="L8" s="65">
        <f>'Table 3+4'!J43-'Table 3+4'!E43</f>
        <v>460.21853965485775</v>
      </c>
    </row>
    <row r="9" spans="1:12" s="66" customFormat="1" ht="16.5" customHeight="1" x14ac:dyDescent="0.25">
      <c r="A9" s="61" t="s">
        <v>43</v>
      </c>
      <c r="B9" s="62" t="s">
        <v>159</v>
      </c>
      <c r="C9" s="63">
        <f>'Table 3+4'!N31</f>
        <v>1.3948349344924837</v>
      </c>
      <c r="D9" s="63">
        <f>'Table 3+4'!N32</f>
        <v>3.855994187474221</v>
      </c>
      <c r="E9" s="63">
        <f>'Table 3+4'!N33</f>
        <v>-11.514262915651452</v>
      </c>
      <c r="F9" s="63">
        <f>'Table 3+4'!N34</f>
        <v>4.5063211139312331</v>
      </c>
      <c r="G9" s="63">
        <f>'Table 3+4'!N35</f>
        <v>-0.57683208847185696</v>
      </c>
      <c r="H9" s="63">
        <f>'Table 3+4'!N39</f>
        <v>14.591686726718622</v>
      </c>
      <c r="I9" s="64">
        <f>'Table 3+4'!M41-3</f>
        <v>1.8304874993765079</v>
      </c>
      <c r="J9" s="65">
        <f>'Table 3+4'!M36-'Table 3+4'!E36</f>
        <v>116.41226772935124</v>
      </c>
      <c r="K9" s="65">
        <f>'Table 3+4'!M38-'Table 3+4'!E38</f>
        <v>289.40789489647523</v>
      </c>
      <c r="L9" s="65">
        <f>'Table 3+4'!M43-'Table 3+4'!E43</f>
        <v>474.23685303121761</v>
      </c>
    </row>
    <row r="10" spans="1:12" s="66" customFormat="1" ht="17.25" customHeight="1" x14ac:dyDescent="0.25">
      <c r="A10" s="61" t="s">
        <v>44</v>
      </c>
      <c r="B10" s="62" t="s">
        <v>210</v>
      </c>
      <c r="C10" s="63">
        <f>'Table 5'!D4</f>
        <v>2.1618454405742504</v>
      </c>
      <c r="D10" s="63">
        <f>'Table 5'!D5</f>
        <v>2.0620728709474179</v>
      </c>
      <c r="E10" s="63">
        <f>'Table 5'!D6</f>
        <v>-6.6189113227090424</v>
      </c>
      <c r="F10" s="63">
        <f>'Table 5'!D7</f>
        <v>11.39151788237629</v>
      </c>
      <c r="G10" s="63">
        <f>'Table 5'!D8</f>
        <v>-3.0977129550521565</v>
      </c>
      <c r="H10" s="63">
        <f>'Table 5'!D12</f>
        <v>6.3283383921281189</v>
      </c>
      <c r="I10" s="64">
        <f>'Table 5'!C14-3</f>
        <v>0.7970983121290045</v>
      </c>
      <c r="J10" s="65">
        <f>'Table 5'!C9-'Table 5'!B9</f>
        <v>339.10677580801848</v>
      </c>
      <c r="K10" s="65">
        <f>'Table 5'!C11-'Table 5'!B11</f>
        <v>417.89703954546485</v>
      </c>
      <c r="L10" s="65">
        <f>'Table 5'!C16-'Table 5'!B16</f>
        <v>-84.78417134466963</v>
      </c>
    </row>
    <row r="11" spans="1:12" s="66" customFormat="1" ht="15.75" customHeight="1" x14ac:dyDescent="0.25">
      <c r="A11" s="61" t="s">
        <v>45</v>
      </c>
      <c r="B11" s="62" t="s">
        <v>211</v>
      </c>
      <c r="C11" s="63">
        <f>'Table 5'!F4</f>
        <v>0.28834446107934841</v>
      </c>
      <c r="D11" s="63">
        <f>'Table 5'!F5</f>
        <v>-0.86292175868678545</v>
      </c>
      <c r="E11" s="63">
        <f>'Table 5'!F6</f>
        <v>-8.1532756212978406</v>
      </c>
      <c r="F11" s="63">
        <f>'Table 5'!F7</f>
        <v>11.676518938107616</v>
      </c>
      <c r="G11" s="63">
        <f>'Table 5'!F8</f>
        <v>-5.493864423185757</v>
      </c>
      <c r="H11" s="63">
        <f>'Table 5'!F12</f>
        <v>5.9862910871000707</v>
      </c>
      <c r="I11" s="64">
        <f>'Table 5'!E14-3</f>
        <v>0.75432291743052726</v>
      </c>
      <c r="J11" s="65">
        <f>'Table 5'!E9-'Table 5'!B9</f>
        <v>410.98758686698693</v>
      </c>
      <c r="K11" s="65">
        <f>'Table 5'!E11-'Table 5'!B11</f>
        <v>483.89447901939457</v>
      </c>
      <c r="L11" s="65">
        <f>'Table 5'!E16-'Table 5'!B16</f>
        <v>-6.0242454981681703</v>
      </c>
    </row>
    <row r="12" spans="1:12" s="66" customFormat="1" x14ac:dyDescent="0.25">
      <c r="A12" s="61" t="s">
        <v>46</v>
      </c>
      <c r="B12" s="62" t="s">
        <v>160</v>
      </c>
      <c r="C12" s="63">
        <f>'Table 5'!H4</f>
        <v>1.3074541723751887</v>
      </c>
      <c r="D12" s="63">
        <f>'Table 5'!H5</f>
        <v>1.171950073291117</v>
      </c>
      <c r="E12" s="63">
        <f>'Table 5'!H6</f>
        <v>-5.5330802828973518</v>
      </c>
      <c r="F12" s="63">
        <f>'Table 5'!H7</f>
        <v>8.4451369579374038</v>
      </c>
      <c r="G12" s="63">
        <f>'Table 5'!H8</f>
        <v>-2.6498515688309521</v>
      </c>
      <c r="H12" s="63">
        <f>'Table 5'!H12</f>
        <v>9.864471450316703</v>
      </c>
      <c r="I12" s="64">
        <f>'Table 5'!G14-3</f>
        <v>1.2393163476079065</v>
      </c>
      <c r="J12" s="65">
        <f>'Table 5'!G9-'Table 5'!B9</f>
        <v>261.05925771864622</v>
      </c>
      <c r="K12" s="65">
        <f>'Table 5'!G11-'Table 5'!B11</f>
        <v>380.48483053964674</v>
      </c>
      <c r="L12" s="65">
        <f>'Table 5'!G16-'Table 5'!B16</f>
        <v>17.150987050087906</v>
      </c>
    </row>
    <row r="13" spans="1:12" s="66" customFormat="1" ht="16.5" customHeight="1" x14ac:dyDescent="0.25">
      <c r="A13" s="61" t="s">
        <v>47</v>
      </c>
      <c r="B13" s="62" t="s">
        <v>212</v>
      </c>
      <c r="C13" s="63">
        <f>'Table 5'!J4</f>
        <v>-1.6621474982658757E-2</v>
      </c>
      <c r="D13" s="63">
        <f>'Table 5'!J5</f>
        <v>-0.15777314437245282</v>
      </c>
      <c r="E13" s="63">
        <f>'Table 5'!J6</f>
        <v>-8.0097342873719057</v>
      </c>
      <c r="F13" s="63">
        <f>'Table 5'!J7</f>
        <v>7.2070118534022898</v>
      </c>
      <c r="G13" s="63">
        <f>'Table 5'!J8</f>
        <v>-3.6219104497198562</v>
      </c>
      <c r="H13" s="63">
        <f>'Table 5'!J12</f>
        <v>11.35042157849082</v>
      </c>
      <c r="I13" s="64">
        <f>'Table 5'!I14-3</f>
        <v>1.4251447470735599</v>
      </c>
      <c r="J13" s="65">
        <f>'Table 5'!I9-'Table 5'!B9</f>
        <v>259.98613082306474</v>
      </c>
      <c r="K13" s="65">
        <f>'Table 5'!I11-'Table 5'!B11</f>
        <v>394.20996466250199</v>
      </c>
      <c r="L13" s="65">
        <f>'Table 5'!I16-'Table 5'!B16</f>
        <v>103.70585145823395</v>
      </c>
    </row>
    <row r="14" spans="1:12" s="66" customFormat="1" x14ac:dyDescent="0.25">
      <c r="A14" s="61" t="s">
        <v>48</v>
      </c>
      <c r="B14" s="62" t="s">
        <v>161</v>
      </c>
      <c r="C14" s="63">
        <f>'Table 6'!E4</f>
        <v>1.0546093738637241</v>
      </c>
      <c r="D14" s="63">
        <f>'Table 6'!E5</f>
        <v>0.93353888429816845</v>
      </c>
      <c r="E14" s="63">
        <f>'Table 6'!E6</f>
        <v>-11.450759743875205</v>
      </c>
      <c r="F14" s="63">
        <f>'Table 6'!E7</f>
        <v>9.2468544929916519</v>
      </c>
      <c r="G14" s="63">
        <f>'Table 6'!E8</f>
        <v>-7.9558680405160569</v>
      </c>
      <c r="H14" s="63">
        <f>'Table 6'!E12</f>
        <v>8.9022809013894246</v>
      </c>
      <c r="I14" s="64">
        <f>'Table 6'!D14-3</f>
        <v>1.1189877266818167</v>
      </c>
      <c r="J14" s="65">
        <f>'Table 6'!D9-'Table 6'!C9</f>
        <v>424.0418321563975</v>
      </c>
      <c r="K14" s="65">
        <f>'Table 6'!D11-'Table 6'!C11</f>
        <v>526.80921495001667</v>
      </c>
      <c r="L14" s="65">
        <f>'Table 6'!D16-'Table 6'!C16</f>
        <v>11.401128188799476</v>
      </c>
    </row>
    <row r="15" spans="1:12" s="66" customFormat="1" ht="15.75" customHeight="1" x14ac:dyDescent="0.25">
      <c r="A15" s="67" t="s">
        <v>49</v>
      </c>
      <c r="B15" s="116" t="s">
        <v>219</v>
      </c>
      <c r="C15" s="68">
        <f>'Table 6'!H4</f>
        <v>0.2121866971256825</v>
      </c>
      <c r="D15" s="68">
        <f>'Table 6'!H5</f>
        <v>0.17990388509603328</v>
      </c>
      <c r="E15" s="68">
        <f>'Table 6'!H6</f>
        <v>-3.2037098925597141</v>
      </c>
      <c r="F15" s="68">
        <f>'Table 6'!H7</f>
        <v>3.3541910206242864</v>
      </c>
      <c r="G15" s="68">
        <f>'Table 6'!H8</f>
        <v>-1.4167262101670186</v>
      </c>
      <c r="H15" s="68">
        <f>'Table 6'!H12</f>
        <v>2.4275583319641081</v>
      </c>
      <c r="I15" s="69">
        <f>'Table 6'!G14-3</f>
        <v>0.3092786326499084</v>
      </c>
      <c r="J15" s="70">
        <f>'Table 6'!G9-'Table 6'!C9</f>
        <v>113.64601942734544</v>
      </c>
      <c r="K15" s="70">
        <f>'Table 6'!G11-'Table 6'!C11</f>
        <v>145.56435561144599</v>
      </c>
      <c r="L15" s="70">
        <f>'Table 6'!G16-'Table 6'!C16</f>
        <v>3.7935277995220531</v>
      </c>
    </row>
    <row r="16" spans="1:12" ht="33.75" customHeight="1" x14ac:dyDescent="0.25">
      <c r="A16" s="82" t="s">
        <v>195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</row>
    <row r="17" spans="1:6" x14ac:dyDescent="0.25">
      <c r="A17" s="55" t="s">
        <v>213</v>
      </c>
    </row>
    <row r="18" spans="1:6" x14ac:dyDescent="0.25">
      <c r="A18" s="71"/>
      <c r="B18" s="71"/>
      <c r="C18" s="71"/>
      <c r="D18" s="71"/>
      <c r="E18" s="71"/>
      <c r="F18" s="71"/>
    </row>
    <row r="25" spans="1:6" x14ac:dyDescent="0.25">
      <c r="B25" s="56"/>
    </row>
  </sheetData>
  <mergeCells count="1">
    <mergeCell ref="A16:L16"/>
  </mergeCells>
  <pageMargins left="0.7" right="0.7" top="0.75" bottom="0.75" header="0.3" footer="0.3"/>
  <pageSetup paperSize="119" scale="7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9"/>
  <sheetViews>
    <sheetView workbookViewId="0">
      <selection activeCell="I26" sqref="I26"/>
    </sheetView>
  </sheetViews>
  <sheetFormatPr defaultRowHeight="15" x14ac:dyDescent="0.25"/>
  <cols>
    <col min="1" max="1" width="9" customWidth="1"/>
  </cols>
  <sheetData>
    <row r="1" spans="1:10" ht="30.75" customHeight="1" x14ac:dyDescent="0.25">
      <c r="A1" s="85" t="s">
        <v>162</v>
      </c>
      <c r="B1" s="85"/>
      <c r="C1" s="85"/>
      <c r="D1" s="85"/>
      <c r="E1" s="85"/>
      <c r="F1" s="85"/>
      <c r="G1" s="85"/>
      <c r="H1" s="85"/>
    </row>
    <row r="2" spans="1:10" x14ac:dyDescent="0.25">
      <c r="C2" s="83" t="s">
        <v>163</v>
      </c>
      <c r="D2" s="83"/>
      <c r="E2" s="83"/>
      <c r="F2" s="83"/>
      <c r="G2" s="83"/>
      <c r="H2" s="83"/>
    </row>
    <row r="3" spans="1:10" x14ac:dyDescent="0.25">
      <c r="A3" s="53" t="s">
        <v>164</v>
      </c>
      <c r="B3" s="45" t="s">
        <v>165</v>
      </c>
      <c r="C3" s="45" t="s">
        <v>46</v>
      </c>
      <c r="D3" s="45" t="s">
        <v>52</v>
      </c>
      <c r="E3" s="45" t="s">
        <v>166</v>
      </c>
      <c r="F3" s="45" t="s">
        <v>54</v>
      </c>
      <c r="G3" s="45" t="s">
        <v>55</v>
      </c>
      <c r="H3" s="45" t="s">
        <v>167</v>
      </c>
    </row>
    <row r="4" spans="1:10" x14ac:dyDescent="0.25">
      <c r="A4" s="4" t="s">
        <v>143</v>
      </c>
      <c r="B4" s="38">
        <f>Inputs!E6-Inputs!E7-Inputs!E16</f>
        <v>2533.1741816477388</v>
      </c>
    </row>
    <row r="5" spans="1:10" x14ac:dyDescent="0.25">
      <c r="A5" s="4" t="s">
        <v>38</v>
      </c>
      <c r="B5" s="38">
        <f>Inputs!F6-Inputs!F7-Inputs!F16</f>
        <v>2585.9084521589921</v>
      </c>
      <c r="C5" s="39">
        <f>Inputs!F8-Inputs!E8</f>
        <v>-299.50456289534122</v>
      </c>
      <c r="D5" s="39">
        <f>B5-B$4</f>
        <v>52.734270511253271</v>
      </c>
      <c r="E5" s="39">
        <f>C5-D5</f>
        <v>-352.23883340659449</v>
      </c>
      <c r="F5" s="39">
        <f>Inputs!F10-Inputs!E10</f>
        <v>-119.76322361565644</v>
      </c>
      <c r="G5" s="39">
        <f>Inputs!F9-Inputs!E9</f>
        <v>232.48856546717661</v>
      </c>
      <c r="H5" s="39">
        <f>F5-G5</f>
        <v>-352.25178908283306</v>
      </c>
      <c r="I5" s="1"/>
      <c r="J5" s="3"/>
    </row>
    <row r="6" spans="1:10" x14ac:dyDescent="0.25">
      <c r="A6" s="4" t="s">
        <v>39</v>
      </c>
      <c r="B6" s="38">
        <f>Inputs!G6-Inputs!G7-Inputs!G16</f>
        <v>2206.3935697215584</v>
      </c>
      <c r="C6" s="39">
        <f>Inputs!G8-Inputs!E8</f>
        <v>-177.15870113710571</v>
      </c>
      <c r="D6" s="39">
        <f t="shared" ref="D6:D16" si="0">B6-B$4</f>
        <v>-326.78061192618043</v>
      </c>
      <c r="E6" s="39">
        <f t="shared" ref="E6:E16" si="1">C6-D6</f>
        <v>149.62191078907472</v>
      </c>
      <c r="F6" s="39">
        <f>Inputs!G10-Inputs!E10</f>
        <v>57.140439733182575</v>
      </c>
      <c r="G6" s="39">
        <f>Inputs!G9-Inputs!E9</f>
        <v>-92.483111405115324</v>
      </c>
      <c r="H6" s="39">
        <f t="shared" ref="H6:H16" si="2">F6-G6</f>
        <v>149.6235511382979</v>
      </c>
      <c r="I6" s="1"/>
      <c r="J6" s="3"/>
    </row>
    <row r="7" spans="1:10" x14ac:dyDescent="0.25">
      <c r="A7" s="4" t="s">
        <v>40</v>
      </c>
      <c r="B7" s="38">
        <f>Inputs!H6-Inputs!H7-Inputs!H16</f>
        <v>2258.4066521496552</v>
      </c>
      <c r="C7" s="39">
        <f>Inputs!H8-Inputs!E8</f>
        <v>-491.11360356607111</v>
      </c>
      <c r="D7" s="39">
        <f t="shared" si="0"/>
        <v>-274.7675294980836</v>
      </c>
      <c r="E7" s="39">
        <f t="shared" si="1"/>
        <v>-216.3460740679875</v>
      </c>
      <c r="F7" s="39">
        <f>Inputs!H10-Inputs!E10</f>
        <v>-67.465342375840919</v>
      </c>
      <c r="G7" s="39">
        <f>Inputs!H9-Inputs!E9</f>
        <v>148.89217305621969</v>
      </c>
      <c r="H7" s="39">
        <f t="shared" si="2"/>
        <v>-216.35751543206061</v>
      </c>
      <c r="I7" s="1"/>
      <c r="J7" s="3"/>
    </row>
    <row r="8" spans="1:10" x14ac:dyDescent="0.25">
      <c r="A8" s="4" t="s">
        <v>41</v>
      </c>
      <c r="B8" s="38">
        <f>Inputs!I6-Inputs!I7-Inputs!I16</f>
        <v>2629.9440287770758</v>
      </c>
      <c r="C8" s="39">
        <f>Inputs!I8-Inputs!E8</f>
        <v>-156.4327141010549</v>
      </c>
      <c r="D8" s="39">
        <f t="shared" si="0"/>
        <v>96.769847129336995</v>
      </c>
      <c r="E8" s="39">
        <f t="shared" si="1"/>
        <v>-253.20256123039189</v>
      </c>
      <c r="F8" s="39">
        <f>Inputs!I10-Inputs!E10</f>
        <v>-68.419492636216091</v>
      </c>
      <c r="G8" s="39">
        <f>Inputs!I9-Inputs!E9</f>
        <v>184.796024270418</v>
      </c>
      <c r="H8" s="39">
        <f t="shared" si="2"/>
        <v>-253.21551690663409</v>
      </c>
      <c r="I8" s="1"/>
      <c r="J8" s="3"/>
    </row>
    <row r="9" spans="1:10" x14ac:dyDescent="0.25">
      <c r="A9" s="4" t="s">
        <v>42</v>
      </c>
      <c r="B9" s="38">
        <f>Inputs!J6-Inputs!J7-Inputs!J16</f>
        <v>2247.3575199763218</v>
      </c>
      <c r="C9" s="39">
        <f>Inputs!J8-Inputs!E8</f>
        <v>-27.731084805676801</v>
      </c>
      <c r="D9" s="39">
        <f t="shared" si="0"/>
        <v>-285.81666167141702</v>
      </c>
      <c r="E9" s="39">
        <f t="shared" si="1"/>
        <v>258.08557686574022</v>
      </c>
      <c r="F9" s="39">
        <f>Inputs!J10-Inputs!E10</f>
        <v>111.8558525964977</v>
      </c>
      <c r="G9" s="39">
        <f>Inputs!J9-Inputs!E9</f>
        <v>-146.2313646184748</v>
      </c>
      <c r="H9" s="39">
        <f t="shared" si="2"/>
        <v>258.0872172149725</v>
      </c>
      <c r="I9" s="1"/>
      <c r="J9" s="3"/>
    </row>
    <row r="10" spans="1:10" x14ac:dyDescent="0.25">
      <c r="A10" s="4" t="s">
        <v>43</v>
      </c>
      <c r="B10" s="38">
        <f>Inputs!K6-Inputs!K7-Inputs!K16</f>
        <v>2300.2515960766068</v>
      </c>
      <c r="C10" s="39">
        <f>Inputs!K8-Inputs!E8</f>
        <v>-349.32341193641196</v>
      </c>
      <c r="D10" s="39">
        <f t="shared" si="0"/>
        <v>-232.922585571132</v>
      </c>
      <c r="E10" s="39">
        <f t="shared" si="1"/>
        <v>-116.40082636527995</v>
      </c>
      <c r="F10" s="39">
        <f>Inputs!K10-Inputs!E10</f>
        <v>-15.771805285362007</v>
      </c>
      <c r="G10" s="39">
        <f>Inputs!K9-Inputs!E9</f>
        <v>100.64046244398924</v>
      </c>
      <c r="H10" s="39">
        <f t="shared" si="2"/>
        <v>-116.41226772935124</v>
      </c>
      <c r="I10" s="1"/>
      <c r="J10" s="3"/>
    </row>
    <row r="11" spans="1:10" x14ac:dyDescent="0.25">
      <c r="A11" s="4" t="s">
        <v>44</v>
      </c>
      <c r="B11" s="38">
        <f>Inputs!L6-Inputs!L7-Inputs!L16</f>
        <v>2671.5089447656937</v>
      </c>
      <c r="C11" s="39">
        <f>Inputs!L8-Inputs!E8</f>
        <v>-200.80666070342704</v>
      </c>
      <c r="D11" s="39">
        <f t="shared" si="0"/>
        <v>138.33476311795494</v>
      </c>
      <c r="E11" s="39">
        <f t="shared" si="1"/>
        <v>-339.14142382138198</v>
      </c>
      <c r="F11" s="39">
        <f>Inputs!L10-Inputs!E10</f>
        <v>-84.698002301600354</v>
      </c>
      <c r="G11" s="39">
        <f>Inputs!L9-Inputs!E9</f>
        <v>254.40877350641813</v>
      </c>
      <c r="H11" s="39">
        <f t="shared" si="2"/>
        <v>-339.10677580801848</v>
      </c>
      <c r="I11" s="1"/>
      <c r="J11" s="3"/>
    </row>
    <row r="12" spans="1:10" x14ac:dyDescent="0.25">
      <c r="A12" s="4" t="s">
        <v>45</v>
      </c>
      <c r="B12" s="38">
        <f>Inputs!M6-Inputs!M7-Inputs!M16</f>
        <v>2696.7921145110286</v>
      </c>
      <c r="C12" s="39">
        <f>Inputs!M8-Inputs!E8</f>
        <v>-247.35669832744907</v>
      </c>
      <c r="D12" s="39">
        <f t="shared" si="0"/>
        <v>163.61793286328975</v>
      </c>
      <c r="E12" s="39">
        <f t="shared" si="1"/>
        <v>-410.97463119073882</v>
      </c>
      <c r="F12" s="39">
        <f>Inputs!M10-Inputs!E10</f>
        <v>-150.21383462943641</v>
      </c>
      <c r="G12" s="39">
        <f>Inputs!M9-Inputs!E9</f>
        <v>260.77375223755053</v>
      </c>
      <c r="H12" s="39">
        <f t="shared" si="2"/>
        <v>-410.98758686698693</v>
      </c>
      <c r="I12" s="1"/>
      <c r="J12" s="3"/>
    </row>
    <row r="13" spans="1:10" x14ac:dyDescent="0.25">
      <c r="A13" s="4" t="s">
        <v>46</v>
      </c>
      <c r="B13" s="40">
        <f>Inputs!N6-Inputs!N7-Inputs!N16</f>
        <v>2626.4255201737978</v>
      </c>
      <c r="C13" s="41">
        <f>Inputs!N8-Inputs!E8</f>
        <v>-167.86436935641541</v>
      </c>
      <c r="D13" s="41">
        <f t="shared" si="0"/>
        <v>93.251338526059044</v>
      </c>
      <c r="E13" s="41">
        <f t="shared" si="1"/>
        <v>-261.11570788247445</v>
      </c>
      <c r="F13" s="41">
        <f>Inputs!N10-Inputs!E10</f>
        <v>-72.452527891488899</v>
      </c>
      <c r="G13" s="41">
        <f>Inputs!N9-Inputs!E9</f>
        <v>188.60672982715732</v>
      </c>
      <c r="H13" s="41">
        <f t="shared" si="2"/>
        <v>-261.05925771864622</v>
      </c>
      <c r="I13" s="1"/>
      <c r="J13" s="3"/>
    </row>
    <row r="14" spans="1:10" x14ac:dyDescent="0.25">
      <c r="A14" s="4" t="s">
        <v>47</v>
      </c>
      <c r="B14" s="40">
        <f>Inputs!O6-Inputs!O7-Inputs!O16</f>
        <v>2550.2148674663822</v>
      </c>
      <c r="C14" s="41">
        <f>Inputs!O8-Inputs!E8</f>
        <v>-243.00189516825139</v>
      </c>
      <c r="D14" s="41">
        <f t="shared" si="0"/>
        <v>17.040685818643396</v>
      </c>
      <c r="E14" s="41">
        <f t="shared" si="1"/>
        <v>-260.04258098689479</v>
      </c>
      <c r="F14" s="41">
        <f>Inputs!O10-Inputs!E10</f>
        <v>-99.030666836397359</v>
      </c>
      <c r="G14" s="41">
        <f>Inputs!O9-Inputs!E9</f>
        <v>160.95546398666738</v>
      </c>
      <c r="H14" s="41">
        <f t="shared" si="2"/>
        <v>-259.98613082306474</v>
      </c>
      <c r="I14" s="1"/>
      <c r="J14" s="3"/>
    </row>
    <row r="15" spans="1:10" x14ac:dyDescent="0.25">
      <c r="A15" s="4" t="s">
        <v>48</v>
      </c>
      <c r="B15" s="40">
        <f>Inputs!P6-Inputs!P7-Inputs!P16</f>
        <v>2609.8935316722836</v>
      </c>
      <c r="C15" s="41">
        <f>Inputs!P8-Inputs!E8</f>
        <v>-347.39683228505555</v>
      </c>
      <c r="D15" s="41">
        <f t="shared" si="0"/>
        <v>76.719350024544838</v>
      </c>
      <c r="E15" s="41">
        <f t="shared" si="1"/>
        <v>-424.11618230960039</v>
      </c>
      <c r="F15" s="41">
        <f>Inputs!P10-Inputs!E10</f>
        <v>-217.53020353543752</v>
      </c>
      <c r="G15" s="41">
        <f>Inputs!P9-Inputs!E9</f>
        <v>206.51162862095998</v>
      </c>
      <c r="H15" s="41">
        <f t="shared" si="2"/>
        <v>-424.0418321563975</v>
      </c>
      <c r="I15" s="1"/>
      <c r="J15" s="3"/>
    </row>
    <row r="16" spans="1:10" x14ac:dyDescent="0.25">
      <c r="A16" s="27" t="s">
        <v>49</v>
      </c>
      <c r="B16" s="42">
        <f>Inputs!Q6-Inputs!Q7-Inputs!Q16</f>
        <v>2549.620848974062</v>
      </c>
      <c r="C16" s="43">
        <f>Inputs!Q8-Inputs!E8</f>
        <v>-97.195181204534492</v>
      </c>
      <c r="D16" s="43">
        <f t="shared" si="0"/>
        <v>16.446667326323222</v>
      </c>
      <c r="E16" s="43">
        <f t="shared" si="1"/>
        <v>-113.64184853085771</v>
      </c>
      <c r="F16" s="43">
        <f>Inputs!Q10-Inputs!E10</f>
        <v>-38.736281104987938</v>
      </c>
      <c r="G16" s="43">
        <f>Inputs!Q9-Inputs!E9</f>
        <v>74.909738322357498</v>
      </c>
      <c r="H16" s="43">
        <f t="shared" si="2"/>
        <v>-113.64601942734544</v>
      </c>
      <c r="I16" s="1"/>
      <c r="J16" s="3"/>
    </row>
    <row r="17" spans="1:8" ht="28.5" customHeight="1" x14ac:dyDescent="0.25">
      <c r="A17" s="84" t="s">
        <v>214</v>
      </c>
      <c r="B17" s="84"/>
      <c r="C17" s="84"/>
      <c r="D17" s="84"/>
      <c r="E17" s="84"/>
      <c r="F17" s="84"/>
      <c r="G17" s="84"/>
      <c r="H17" s="84"/>
    </row>
    <row r="18" spans="1:8" x14ac:dyDescent="0.25">
      <c r="A18" s="86" t="s">
        <v>216</v>
      </c>
      <c r="B18" s="86"/>
      <c r="C18" s="86"/>
      <c r="D18" s="86"/>
      <c r="E18" s="86"/>
      <c r="F18" s="86"/>
      <c r="G18" s="86"/>
      <c r="H18" s="86"/>
    </row>
    <row r="19" spans="1:8" x14ac:dyDescent="0.25">
      <c r="A19" s="87" t="s">
        <v>197</v>
      </c>
      <c r="B19" s="86"/>
      <c r="C19" s="86"/>
      <c r="D19" s="86"/>
      <c r="E19" s="86"/>
      <c r="F19" s="86"/>
      <c r="G19" s="86"/>
      <c r="H19" s="86"/>
    </row>
  </sheetData>
  <mergeCells count="5">
    <mergeCell ref="C2:H2"/>
    <mergeCell ref="A17:H17"/>
    <mergeCell ref="A1:H1"/>
    <mergeCell ref="A18:H18"/>
    <mergeCell ref="A19:H19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31"/>
  <sheetViews>
    <sheetView tabSelected="1" workbookViewId="0">
      <selection activeCell="M19" sqref="M19"/>
    </sheetView>
  </sheetViews>
  <sheetFormatPr defaultRowHeight="15" x14ac:dyDescent="0.25"/>
  <cols>
    <col min="1" max="1" width="31.140625" style="30" customWidth="1"/>
    <col min="2" max="6" width="9.140625" style="30" customWidth="1"/>
    <col min="7" max="16384" width="9.140625" style="30"/>
  </cols>
  <sheetData>
    <row r="1" spans="1:22" x14ac:dyDescent="0.25">
      <c r="A1" s="36" t="s">
        <v>168</v>
      </c>
      <c r="B1" s="32"/>
      <c r="C1" s="32"/>
      <c r="D1" s="32"/>
      <c r="E1" s="32"/>
      <c r="F1" s="32"/>
    </row>
    <row r="2" spans="1:22" x14ac:dyDescent="0.25">
      <c r="A2" s="33"/>
      <c r="B2" s="35" t="s">
        <v>38</v>
      </c>
      <c r="C2" s="35" t="s">
        <v>39</v>
      </c>
      <c r="D2" s="35" t="s">
        <v>40</v>
      </c>
      <c r="E2" s="35" t="s">
        <v>41</v>
      </c>
      <c r="F2" s="35" t="s">
        <v>42</v>
      </c>
      <c r="G2" s="31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</row>
    <row r="3" spans="1:22" x14ac:dyDescent="0.25">
      <c r="A3" s="30" t="s">
        <v>169</v>
      </c>
      <c r="B3">
        <v>100</v>
      </c>
      <c r="C3">
        <v>100</v>
      </c>
      <c r="D3">
        <v>100</v>
      </c>
      <c r="E3">
        <v>100</v>
      </c>
      <c r="F3">
        <v>100</v>
      </c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2" x14ac:dyDescent="0.25">
      <c r="A4" s="30" t="s">
        <v>170</v>
      </c>
      <c r="B4">
        <v>70</v>
      </c>
      <c r="C4">
        <v>70</v>
      </c>
      <c r="D4">
        <v>70</v>
      </c>
      <c r="E4">
        <v>70</v>
      </c>
      <c r="F4">
        <v>70</v>
      </c>
      <c r="G4" s="31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</row>
    <row r="5" spans="1:22" x14ac:dyDescent="0.25">
      <c r="A5" s="30" t="s">
        <v>19</v>
      </c>
      <c r="B5">
        <v>100</v>
      </c>
      <c r="C5">
        <v>50</v>
      </c>
      <c r="D5">
        <v>30</v>
      </c>
      <c r="E5">
        <v>25</v>
      </c>
      <c r="F5">
        <v>10</v>
      </c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2" x14ac:dyDescent="0.25">
      <c r="A6" s="30" t="s">
        <v>171</v>
      </c>
      <c r="B6">
        <v>30</v>
      </c>
      <c r="C6">
        <v>30</v>
      </c>
      <c r="D6">
        <v>30</v>
      </c>
      <c r="E6">
        <v>30</v>
      </c>
      <c r="F6">
        <v>30</v>
      </c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</row>
    <row r="7" spans="1:22" x14ac:dyDescent="0.25">
      <c r="A7" s="30" t="s">
        <v>172</v>
      </c>
      <c r="B7">
        <f>-B5</f>
        <v>-100</v>
      </c>
      <c r="C7">
        <f t="shared" ref="C7:F7" si="0">-C5</f>
        <v>-50</v>
      </c>
      <c r="D7">
        <f t="shared" si="0"/>
        <v>-30</v>
      </c>
      <c r="E7">
        <f t="shared" si="0"/>
        <v>-25</v>
      </c>
      <c r="F7">
        <f t="shared" si="0"/>
        <v>-10</v>
      </c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</row>
    <row r="8" spans="1:22" x14ac:dyDescent="0.25">
      <c r="A8" s="30" t="s">
        <v>173</v>
      </c>
      <c r="B8">
        <f>+MAX(0,B6+B7)</f>
        <v>0</v>
      </c>
      <c r="C8">
        <f t="shared" ref="C8:F8" si="1">+MAX(0,C6+C7)</f>
        <v>0</v>
      </c>
      <c r="D8">
        <f t="shared" si="1"/>
        <v>0</v>
      </c>
      <c r="E8">
        <f t="shared" si="1"/>
        <v>5</v>
      </c>
      <c r="F8">
        <f t="shared" si="1"/>
        <v>20</v>
      </c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</row>
    <row r="9" spans="1:22" x14ac:dyDescent="0.25">
      <c r="A9" s="30" t="s">
        <v>178</v>
      </c>
      <c r="B9">
        <v>6</v>
      </c>
      <c r="C9">
        <v>6</v>
      </c>
      <c r="D9">
        <v>6</v>
      </c>
      <c r="E9">
        <v>6</v>
      </c>
      <c r="F9">
        <v>6</v>
      </c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</row>
    <row r="10" spans="1:22" x14ac:dyDescent="0.25">
      <c r="A10" s="30" t="s">
        <v>174</v>
      </c>
      <c r="B10">
        <f>0.2*B8</f>
        <v>0</v>
      </c>
      <c r="C10">
        <f t="shared" ref="C10:F10" si="2">0.2*C8</f>
        <v>0</v>
      </c>
      <c r="D10">
        <f t="shared" si="2"/>
        <v>0</v>
      </c>
      <c r="E10">
        <f t="shared" si="2"/>
        <v>1</v>
      </c>
      <c r="F10">
        <f t="shared" si="2"/>
        <v>4</v>
      </c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</row>
    <row r="11" spans="1:22" x14ac:dyDescent="0.25">
      <c r="A11" s="30" t="s">
        <v>175</v>
      </c>
      <c r="B11">
        <f>+B9-B10</f>
        <v>6</v>
      </c>
      <c r="C11">
        <f t="shared" ref="C11:E11" si="3">+C9-C10</f>
        <v>6</v>
      </c>
      <c r="D11">
        <f t="shared" si="3"/>
        <v>6</v>
      </c>
      <c r="E11">
        <f t="shared" si="3"/>
        <v>5</v>
      </c>
      <c r="F11">
        <f>+F9-F10</f>
        <v>2</v>
      </c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</row>
    <row r="12" spans="1:22" x14ac:dyDescent="0.25">
      <c r="A12" s="30" t="s">
        <v>176</v>
      </c>
      <c r="B12">
        <f>+B5</f>
        <v>100</v>
      </c>
      <c r="C12">
        <f t="shared" ref="C12:F12" si="4">+C5</f>
        <v>50</v>
      </c>
      <c r="D12">
        <f t="shared" si="4"/>
        <v>30</v>
      </c>
      <c r="E12">
        <f t="shared" si="4"/>
        <v>25</v>
      </c>
      <c r="F12">
        <f t="shared" si="4"/>
        <v>10</v>
      </c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2" x14ac:dyDescent="0.25">
      <c r="A13" s="72" t="s">
        <v>215</v>
      </c>
      <c r="B13" s="28">
        <f>100*B11/B12</f>
        <v>6</v>
      </c>
      <c r="C13" s="28">
        <f t="shared" ref="C13:F13" si="5">100*C11/C12</f>
        <v>12</v>
      </c>
      <c r="D13" s="28">
        <f t="shared" si="5"/>
        <v>20</v>
      </c>
      <c r="E13" s="28">
        <f t="shared" si="5"/>
        <v>20</v>
      </c>
      <c r="F13" s="28">
        <f t="shared" si="5"/>
        <v>20</v>
      </c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2" x14ac:dyDescent="0.25">
      <c r="A14" s="37" t="s">
        <v>153</v>
      </c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2" x14ac:dyDescent="0.25">
      <c r="A15" s="34" t="s">
        <v>177</v>
      </c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2" x14ac:dyDescent="0.25"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0:21" x14ac:dyDescent="0.25"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0:21" x14ac:dyDescent="0.25"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</row>
    <row r="19" spans="10:21" x14ac:dyDescent="0.25">
      <c r="J19"/>
      <c r="K19"/>
      <c r="L19"/>
      <c r="M19"/>
      <c r="N19"/>
      <c r="O19"/>
      <c r="P19"/>
      <c r="Q19"/>
    </row>
    <row r="20" spans="10:21" x14ac:dyDescent="0.25">
      <c r="J20"/>
      <c r="K20"/>
      <c r="L20"/>
      <c r="M20" s="4"/>
      <c r="N20" s="4"/>
      <c r="O20" s="4"/>
      <c r="P20" s="4"/>
      <c r="Q20" s="4"/>
    </row>
    <row r="21" spans="10:21" x14ac:dyDescent="0.25">
      <c r="J21"/>
      <c r="K21"/>
      <c r="L21"/>
      <c r="M21"/>
      <c r="N21"/>
      <c r="O21"/>
      <c r="P21"/>
      <c r="Q21"/>
    </row>
    <row r="22" spans="10:21" x14ac:dyDescent="0.25">
      <c r="J22"/>
      <c r="K22"/>
      <c r="L22"/>
      <c r="M22"/>
      <c r="N22"/>
      <c r="O22"/>
      <c r="P22"/>
      <c r="Q22"/>
    </row>
    <row r="23" spans="10:21" x14ac:dyDescent="0.25">
      <c r="J23"/>
      <c r="K23"/>
      <c r="L23"/>
      <c r="M23"/>
      <c r="N23"/>
      <c r="O23"/>
      <c r="P23"/>
      <c r="Q23"/>
    </row>
    <row r="24" spans="10:21" x14ac:dyDescent="0.25">
      <c r="J24"/>
      <c r="K24"/>
      <c r="L24"/>
      <c r="M24"/>
      <c r="N24"/>
      <c r="O24"/>
      <c r="P24"/>
      <c r="Q24"/>
    </row>
    <row r="25" spans="10:21" x14ac:dyDescent="0.25">
      <c r="J25"/>
      <c r="K25"/>
      <c r="L25"/>
      <c r="M25"/>
      <c r="N25"/>
      <c r="O25"/>
      <c r="P25"/>
      <c r="Q25"/>
    </row>
    <row r="26" spans="10:21" x14ac:dyDescent="0.25">
      <c r="J26"/>
      <c r="K26"/>
      <c r="L26"/>
      <c r="M26"/>
      <c r="N26"/>
      <c r="O26"/>
      <c r="P26"/>
      <c r="Q26"/>
    </row>
    <row r="27" spans="10:21" x14ac:dyDescent="0.25">
      <c r="J27"/>
      <c r="K27"/>
      <c r="L27"/>
      <c r="M27"/>
      <c r="N27"/>
      <c r="O27"/>
      <c r="P27"/>
      <c r="Q27"/>
    </row>
    <row r="28" spans="10:21" x14ac:dyDescent="0.25">
      <c r="J28"/>
      <c r="K28"/>
      <c r="L28"/>
      <c r="M28"/>
      <c r="N28"/>
      <c r="O28"/>
      <c r="P28"/>
      <c r="Q28"/>
    </row>
    <row r="29" spans="10:21" x14ac:dyDescent="0.25">
      <c r="J29"/>
      <c r="K29"/>
      <c r="L29"/>
      <c r="M29"/>
      <c r="N29"/>
      <c r="O29"/>
      <c r="P29"/>
      <c r="Q29"/>
    </row>
    <row r="30" spans="10:21" x14ac:dyDescent="0.25">
      <c r="J30"/>
      <c r="K30"/>
      <c r="L30"/>
      <c r="M30"/>
      <c r="N30"/>
      <c r="O30"/>
      <c r="P30"/>
      <c r="Q30"/>
    </row>
    <row r="31" spans="10:21" x14ac:dyDescent="0.25">
      <c r="J31"/>
      <c r="K31"/>
      <c r="L31"/>
      <c r="M31"/>
      <c r="N31"/>
      <c r="O31"/>
      <c r="P31"/>
      <c r="Q3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Inputs</vt:lpstr>
      <vt:lpstr>Table 1</vt:lpstr>
      <vt:lpstr>Table 2</vt:lpstr>
      <vt:lpstr>Table 3+4</vt:lpstr>
      <vt:lpstr>Table 5</vt:lpstr>
      <vt:lpstr>Table 6</vt:lpstr>
      <vt:lpstr>Table 7</vt:lpstr>
      <vt:lpstr>Table 8</vt:lpstr>
      <vt:lpstr>Table B.1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William Cline</dc:creator>
  <cp:keywords/>
  <dc:description/>
  <cp:lastModifiedBy>Hillebrand Helen</cp:lastModifiedBy>
  <cp:revision/>
  <dcterms:created xsi:type="dcterms:W3CDTF">2017-06-27T15:16:38Z</dcterms:created>
  <dcterms:modified xsi:type="dcterms:W3CDTF">2017-08-22T13:47:30Z</dcterms:modified>
  <cp:category/>
  <cp:contentStatus/>
</cp:coreProperties>
</file>